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KU Model" sheetId="3" state="visible" r:id="rId3"/>
    <sheet xmlns:r="http://schemas.openxmlformats.org/officeDocument/2006/relationships" name="Scenarios" sheetId="4" state="visible" r:id="rId4"/>
    <sheet xmlns:r="http://schemas.openxmlformats.org/officeDocument/2006/relationships" name="Sensitivity" sheetId="5" state="visible" r:id="rId5"/>
    <sheet xmlns:r="http://schemas.openxmlformats.org/officeDocument/2006/relationships" name="Launch Plan" sheetId="6" state="visible" r:id="rId6"/>
    <sheet xmlns:r="http://schemas.openxmlformats.org/officeDocument/2006/relationships" name="Sourc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0.0%"/>
    <numFmt numFmtId="166" formatCode="+0%;-0%"/>
  </numFmts>
  <fonts count="8">
    <font>
      <name val="Calibri"/>
      <family val="2"/>
      <color theme="1"/>
      <sz val="11"/>
      <scheme val="minor"/>
    </font>
    <font>
      <b val="1"/>
      <color rgb="001F3864"/>
      <sz val="16"/>
    </font>
    <font>
      <i val="1"/>
      <sz val="10"/>
    </font>
    <font>
      <b val="1"/>
      <color rgb="001F3864"/>
    </font>
    <font>
      <b val="1"/>
      <color rgb="001F3864"/>
      <sz val="14"/>
    </font>
    <font>
      <b val="1"/>
      <color rgb="00FFFFFF"/>
      <sz val="10"/>
    </font>
    <font>
      <b val="1"/>
    </font>
    <font>
      <b val="1"/>
      <color rgb="001F3864"/>
      <sz val="12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164" fontId="0" fillId="3" borderId="1" pivotButton="0" quotePrefix="0" xfId="0"/>
    <xf numFmtId="0" fontId="0" fillId="0" borderId="1" applyAlignment="1" pivotButton="0" quotePrefix="0" xfId="0">
      <alignment wrapText="1"/>
    </xf>
    <xf numFmtId="165" fontId="0" fillId="3" borderId="1" pivotButton="0" quotePrefix="0" xfId="0"/>
    <xf numFmtId="2" fontId="0" fillId="3" borderId="1" pivotButton="0" quotePrefix="0" xfId="0"/>
    <xf numFmtId="3" fontId="0" fillId="3" borderId="1" pivotButton="0" quotePrefix="0" xfId="0"/>
    <xf numFmtId="0" fontId="5" fillId="2" borderId="1" applyAlignment="1" pivotButton="0" quotePrefix="0" xfId="0">
      <alignment horizontal="center" wrapText="1"/>
    </xf>
    <xf numFmtId="0" fontId="0" fillId="3" borderId="1" pivotButton="0" quotePrefix="0" xfId="0"/>
    <xf numFmtId="4" fontId="0" fillId="4" borderId="1" pivotButton="0" quotePrefix="0" xfId="0"/>
    <xf numFmtId="165" fontId="0" fillId="4" borderId="1" pivotButton="0" quotePrefix="0" xfId="0"/>
    <xf numFmtId="3" fontId="0" fillId="4" borderId="1" pivotButton="0" quotePrefix="0" xfId="0"/>
    <xf numFmtId="0" fontId="6" fillId="5" borderId="1" pivotButton="0" quotePrefix="0" xfId="0"/>
    <xf numFmtId="0" fontId="0" fillId="5" borderId="1" pivotButton="0" quotePrefix="0" xfId="0"/>
    <xf numFmtId="165" fontId="0" fillId="5" borderId="1" pivotButton="0" quotePrefix="0" xfId="0"/>
    <xf numFmtId="3" fontId="6" fillId="5" borderId="1" pivotButton="0" quotePrefix="0" xfId="0"/>
    <xf numFmtId="0" fontId="6" fillId="0" borderId="0" pivotButton="0" quotePrefix="0" xfId="0"/>
    <xf numFmtId="3" fontId="0" fillId="0" borderId="1" pivotButton="0" quotePrefix="0" xfId="0"/>
    <xf numFmtId="165" fontId="0" fillId="0" borderId="1" pivotButton="0" quotePrefix="0" xfId="0"/>
    <xf numFmtId="0" fontId="7" fillId="0" borderId="0" pivotButton="0" quotePrefix="0" xfId="0"/>
    <xf numFmtId="4" fontId="0" fillId="0" borderId="1" pivotButton="0" quotePrefix="0" xfId="0"/>
    <xf numFmtId="166" fontId="6" fillId="5" borderId="0" pivotButton="0" quotePrefix="0" xfId="0"/>
    <xf numFmtId="166" fontId="6" fillId="0" borderId="0" pivotButton="0" quotePrefix="0" xfId="0"/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workbookViewId="0">
      <selection activeCell="A1" sqref="A1"/>
    </sheetView>
  </sheetViews>
  <sheetFormatPr baseColWidth="8" defaultRowHeight="15"/>
  <cols>
    <col width="22" customWidth="1" min="1" max="1"/>
    <col width="120" customWidth="1" min="2" max="2"/>
  </cols>
  <sheetData>
    <row r="1">
      <c r="A1" s="1" t="inlineStr">
        <is>
          <t>NBP Performance Line — KSA Landed Cost &amp; Unit Economics Model</t>
        </is>
      </c>
    </row>
    <row r="2">
      <c r="A2" s="2" t="inlineStr">
        <is>
          <t>Prepared 31 October 2026 | All prices in SAR unless stated | Model is formula-driven</t>
        </is>
      </c>
    </row>
    <row r="4" ht="20" customHeight="1">
      <c r="A4" s="3" t="inlineStr"/>
      <c r="B4" s="4" t="inlineStr"/>
    </row>
    <row r="5" ht="20" customHeight="1">
      <c r="A5" s="3" t="inlineStr">
        <is>
          <t>HOW TO USE</t>
        </is>
      </c>
      <c r="B5" s="4" t="inlineStr">
        <is>
          <t>Yellow cells are inputs. Change them; all other cells recalculate. Grey cells are formulas.</t>
        </is>
      </c>
    </row>
    <row r="6" ht="42" customHeight="1">
      <c r="A6" s="3" t="inlineStr">
        <is>
          <t>CRITICAL CAVEAT</t>
        </is>
      </c>
      <c r="B6" s="4" t="inlineStr">
        <is>
          <t>The manufacturer price (ex-works) is UNKNOWN. Every ex-works value in this file is a PLACEHOLDER derived from the target retail price and category norms. Replace column D on "SKU Model" with the signed quote from INOV Pharma before relying on any output.</t>
        </is>
      </c>
    </row>
    <row r="7" ht="42" customHeight="1">
      <c r="A7" s="3" t="inlineStr">
        <is>
          <t>SECOND CAVEAT</t>
        </is>
      </c>
      <c r="B7" s="4" t="inlineStr">
        <is>
          <t>Freight, testing, Arabic artwork, fixed opex and annual volumes are ESTIMATES. They are labelled as such on the Assumptions sheet.</t>
        </is>
      </c>
    </row>
    <row r="8" ht="42" customHeight="1">
      <c r="A8" s="3" t="inlineStr">
        <is>
          <t>VAT TREATMENT</t>
        </is>
      </c>
      <c r="B8" s="4" t="inlineStr">
        <is>
          <t>Retail prices are VAT-inclusive. VAT is removed to obtain net revenue; import VAT is a cash-flow item, not a cost, for a VAT-registered importer.</t>
        </is>
      </c>
    </row>
    <row r="9" ht="42" customHeight="1">
      <c r="A9" s="3" t="inlineStr">
        <is>
          <t>CHANNEL TREATMENT</t>
        </is>
      </c>
      <c r="B9" s="4" t="inlineStr">
        <is>
          <t>Retail = direct to pharmacy/specialty (30% retailer margin). Distributor = 20% distributor + 30% retailer (44% total). Marketplace = 15% commission.</t>
        </is>
      </c>
    </row>
    <row r="10" ht="42" customHeight="1">
      <c r="A10" s="3" t="inlineStr">
        <is>
          <t>BREAK-EVEN</t>
        </is>
      </c>
      <c r="B10" s="4" t="inlineStr">
        <is>
          <t>Break-even units = allocated fixed cost / gross margin per unit. Fixed cost is allocated across the launch SKUs; it is not a true stand-alone break-even.</t>
        </is>
      </c>
    </row>
    <row r="11" ht="20" customHeight="1">
      <c r="A11" s="3" t="inlineStr">
        <is>
          <t>SCENARIOS</t>
        </is>
      </c>
      <c r="B11" s="4" t="inlineStr">
        <is>
          <t>Conservative: retail -5%, volume -40%, CAD +5%. Base: plan. Optimistic: retail +3%, volume +40%, CAD -3%.</t>
        </is>
      </c>
    </row>
    <row r="12" ht="20" customHeight="1">
      <c r="A12" s="3" t="inlineStr">
        <is>
          <t>CURRENCY</t>
        </is>
      </c>
      <c r="B12" s="4" t="inlineStr">
        <is>
          <t>CAD/SAR 2.6851 and USD/SAR 3.7500 at 31 Oct 2026 (open.er-api.com; USD/SAR cross-checks the SAMA peg).</t>
        </is>
      </c>
    </row>
    <row r="13" ht="20" customHeight="1">
      <c r="A13" s="3" t="inlineStr"/>
      <c r="B13" s="4" t="inlineStr"/>
    </row>
    <row r="14" ht="20" customHeight="1">
      <c r="A14" s="3" t="inlineStr">
        <is>
          <t>SHEETS</t>
        </is>
      </c>
      <c r="B14" s="4" t="inlineStr">
        <is>
          <t>Assumptions | SKU Model | Scenarios | Sensitivity | Launch Plan | Sources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75" customWidth="1" min="3" max="3"/>
    <col width="12" customWidth="1" min="4" max="4"/>
  </cols>
  <sheetData>
    <row r="1">
      <c r="A1" s="5" t="inlineStr">
        <is>
          <t>Assumptions and input cells</t>
        </is>
      </c>
    </row>
    <row r="2">
      <c r="A2" t="inlineStr">
        <is>
          <t>Yellow = input. Change these first.</t>
        </is>
      </c>
    </row>
    <row r="4">
      <c r="A4" s="6" t="inlineStr">
        <is>
          <t>Parameter</t>
        </is>
      </c>
      <c r="B4" s="6" t="inlineStr">
        <is>
          <t>Value</t>
        </is>
      </c>
      <c r="C4" s="6" t="inlineStr">
        <is>
          <t>Source / basis</t>
        </is>
      </c>
      <c r="D4" s="6" t="inlineStr">
        <is>
          <t>Type</t>
        </is>
      </c>
    </row>
    <row r="5">
      <c r="A5" s="7" t="inlineStr">
        <is>
          <t>CAD → SAR</t>
        </is>
      </c>
      <c r="B5" s="8" t="n">
        <v>2.685091</v>
      </c>
      <c r="C5" s="9" t="inlineStr">
        <is>
          <t>open.er-api.com, 31 Oct 2026</t>
        </is>
      </c>
      <c r="D5" s="7" t="inlineStr">
        <is>
          <t>FX</t>
        </is>
      </c>
    </row>
    <row r="6">
      <c r="A6" s="7" t="inlineStr">
        <is>
          <t>USD → SAR</t>
        </is>
      </c>
      <c r="B6" s="8" t="n">
        <v>3.75</v>
      </c>
      <c r="C6" s="9" t="inlineStr">
        <is>
          <t>SAMA peg; API cross-check 3.749996</t>
        </is>
      </c>
      <c r="D6" s="7" t="inlineStr">
        <is>
          <t>FX</t>
        </is>
      </c>
    </row>
    <row r="7">
      <c r="A7" s="7" t="inlineStr">
        <is>
          <t>Customs duty rate</t>
        </is>
      </c>
      <c r="B7" s="10" t="n">
        <v>0.05</v>
      </c>
      <c r="C7" s="9" t="inlineStr">
        <is>
          <t>GCC common external tariff, most food 5% (trade.gov, 11 May 2026)</t>
        </is>
      </c>
      <c r="D7" s="7" t="inlineStr">
        <is>
          <t>Fiscal</t>
        </is>
      </c>
    </row>
    <row r="8">
      <c r="A8" s="7" t="inlineStr">
        <is>
          <t>VAT rate</t>
        </is>
      </c>
      <c r="B8" s="10" t="n">
        <v>0.15</v>
      </c>
      <c r="C8" s="9" t="inlineStr">
        <is>
          <t>Standard rate 15% since July 2020 (trade.gov, 11 May 2026)</t>
        </is>
      </c>
      <c r="D8" s="7" t="inlineStr">
        <is>
          <t>Fiscal</t>
        </is>
      </c>
    </row>
    <row r="9">
      <c r="A9" s="7" t="inlineStr">
        <is>
          <t>Sea freight + inland (USD/kg)</t>
        </is>
      </c>
      <c r="B9" s="11" t="n">
        <v>0.55</v>
      </c>
      <c r="C9" s="9" t="inlineStr">
        <is>
          <t>ESTIMATE: LCL Montreal→Jeddah/Dammam, incl. inland</t>
        </is>
      </c>
      <c r="D9" s="7" t="inlineStr">
        <is>
          <t>Logistics</t>
        </is>
      </c>
    </row>
    <row r="10">
      <c r="A10" s="7" t="inlineStr">
        <is>
          <t>Marine insurance (% of FOB)</t>
        </is>
      </c>
      <c r="B10" s="10" t="n">
        <v>0.005</v>
      </c>
      <c r="C10" s="9" t="inlineStr">
        <is>
          <t>ESTIMATE: typical 0.4–0.6%</t>
        </is>
      </c>
      <c r="D10" s="7" t="inlineStr">
        <is>
          <t>Logistics</t>
        </is>
      </c>
    </row>
    <row r="11">
      <c r="A11" s="7" t="inlineStr">
        <is>
          <t>SFDA registration per SKU (SAR)</t>
        </is>
      </c>
      <c r="B11" s="12" t="n">
        <v>5000</v>
      </c>
      <c r="C11" s="9" t="inlineStr">
        <is>
          <t>SFDA Registration Guide: 5,000 SAR new food supplement</t>
        </is>
      </c>
      <c r="D11" s="7" t="inlineStr">
        <is>
          <t>Compliance</t>
        </is>
      </c>
    </row>
    <row r="12">
      <c r="A12" s="7" t="inlineStr">
        <is>
          <t>Testing per SKU (SAR)</t>
        </is>
      </c>
      <c r="B12" s="12" t="n">
        <v>2500</v>
      </c>
      <c r="C12" s="9" t="inlineStr">
        <is>
          <t>ESTIMATE: heavy metals, microbiology, protein/active</t>
        </is>
      </c>
      <c r="D12" s="7" t="inlineStr">
        <is>
          <t>Compliance</t>
        </is>
      </c>
    </row>
    <row r="13">
      <c r="A13" s="7" t="inlineStr">
        <is>
          <t>Arabic artwork &amp; regulatory per SKU (SAR)</t>
        </is>
      </c>
      <c r="B13" s="12" t="n">
        <v>8000</v>
      </c>
      <c r="C13" s="9" t="inlineStr">
        <is>
          <t>ESTIMATE: translation, design, consultant</t>
        </is>
      </c>
      <c r="D13" s="7" t="inlineStr">
        <is>
          <t>Compliance</t>
        </is>
      </c>
    </row>
    <row r="14">
      <c r="A14" s="7" t="inlineStr">
        <is>
          <t>Year-1 fixed opex (SAR)</t>
        </is>
      </c>
      <c r="B14" s="12" t="n">
        <v>462000</v>
      </c>
      <c r="C14" s="9" t="inlineStr">
        <is>
          <t>ESTIMATE: warehouse 90k, staff 180k, marketing 100k, legal 30k, other 62k</t>
        </is>
      </c>
      <c r="D14" s="7" t="inlineStr">
        <is>
          <t>Opex</t>
        </is>
      </c>
    </row>
    <row r="15">
      <c r="A15" s="7" t="inlineStr">
        <is>
          <t>Retailer margin</t>
        </is>
      </c>
      <c r="B15" s="10" t="n">
        <v>0.3</v>
      </c>
      <c r="C15" s="9" t="inlineStr">
        <is>
          <t>ESTIMATE: pharmacy/specialty 25–35%</t>
        </is>
      </c>
      <c r="D15" s="7" t="inlineStr">
        <is>
          <t>Channel</t>
        </is>
      </c>
    </row>
    <row r="16">
      <c r="A16" s="7" t="inlineStr">
        <is>
          <t>Distributor + retailer margin</t>
        </is>
      </c>
      <c r="B16" s="10" t="n">
        <v>0.44</v>
      </c>
      <c r="C16" s="9" t="inlineStr">
        <is>
          <t>ESTIMATE: 20% distributor + 30% retailer</t>
        </is>
      </c>
      <c r="D16" s="7" t="inlineStr">
        <is>
          <t>Channel</t>
        </is>
      </c>
    </row>
    <row r="17">
      <c r="A17" s="7" t="inlineStr">
        <is>
          <t>Marketplace commission</t>
        </is>
      </c>
      <c r="B17" s="10" t="n">
        <v>0.15</v>
      </c>
      <c r="C17" s="9" t="inlineStr">
        <is>
          <t>ESTIMATE: Amazon.sa/Noon referral + fulfilment</t>
        </is>
      </c>
      <c r="D17" s="7" t="inlineStr">
        <is>
          <t>Channel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A1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8" customWidth="1" min="3" max="3"/>
    <col width="12" customWidth="1" min="4" max="4"/>
    <col width="10" customWidth="1" min="5" max="5"/>
    <col width="12" customWidth="1" min="6" max="6"/>
    <col width="12" customWidth="1" min="7" max="7"/>
    <col width="11" customWidth="1" min="8" max="8"/>
    <col width="12" customWidth="1" min="9" max="9"/>
    <col width="9" customWidth="1" min="10" max="10"/>
    <col width="11" customWidth="1" min="11" max="11"/>
    <col width="10" customWidth="1" min="12" max="12"/>
    <col width="10" customWidth="1" min="13" max="13"/>
    <col width="10" customWidth="1" min="14" max="14"/>
    <col width="9" customWidth="1" min="15" max="15"/>
    <col width="11" customWidth="1" min="16" max="16"/>
    <col width="12" customWidth="1" min="17" max="17"/>
    <col width="11" customWidth="1" min="18" max="18"/>
    <col width="11" customWidth="1" min="19" max="19"/>
    <col width="10" customWidth="1" min="20" max="20"/>
    <col width="11" customWidth="1" min="21" max="21"/>
    <col width="10" customWidth="1" min="22" max="22"/>
    <col width="8" customWidth="1" min="23" max="23"/>
    <col width="10" customWidth="1" min="24" max="24"/>
    <col width="12" customWidth="1" min="25" max="25"/>
    <col width="12" customWidth="1" min="26" max="26"/>
    <col width="9" customWidth="1" min="27" max="27"/>
  </cols>
  <sheetData>
    <row r="1">
      <c r="A1" s="5" t="inlineStr">
        <is>
          <t>SKU-level landed cost and margin model</t>
        </is>
      </c>
    </row>
    <row r="2">
      <c r="A2" t="inlineStr">
        <is>
          <t>Yellow inputs: ex-works CAD, annual units, retail SAR, channel, first-order units, fixed allocation, launch flag.</t>
        </is>
      </c>
    </row>
    <row r="4" ht="42" customHeight="1">
      <c r="A4" s="13" t="inlineStr">
        <is>
          <t>SKU</t>
        </is>
      </c>
      <c r="B4" s="13" t="inlineStr">
        <is>
          <t>Product</t>
        </is>
      </c>
      <c r="C4" s="13" t="inlineStr">
        <is>
          <t>kg/unit</t>
        </is>
      </c>
      <c r="D4" s="13" t="inlineStr">
        <is>
          <t>Ex-works CAD/unit</t>
        </is>
      </c>
      <c r="E4" s="13" t="inlineStr">
        <is>
          <t>Annual units</t>
        </is>
      </c>
      <c r="F4" s="13" t="inlineStr">
        <is>
          <t>Retail SAR incl VAT</t>
        </is>
      </c>
      <c r="G4" s="13" t="inlineStr">
        <is>
          <t>Channel</t>
        </is>
      </c>
      <c r="H4" s="13" t="inlineStr">
        <is>
          <t>First-order units</t>
        </is>
      </c>
      <c r="I4" s="13" t="inlineStr">
        <is>
          <t>Fixed allocation SAR</t>
        </is>
      </c>
      <c r="J4" s="13" t="inlineStr">
        <is>
          <t>Launch (1/0)</t>
        </is>
      </c>
      <c r="K4" s="13" t="inlineStr">
        <is>
          <t>Ex-works SAR</t>
        </is>
      </c>
      <c r="L4" s="13" t="inlineStr">
        <is>
          <t>Freight SAR</t>
        </is>
      </c>
      <c r="M4" s="13" t="inlineStr">
        <is>
          <t>Insurance SAR</t>
        </is>
      </c>
      <c r="N4" s="13" t="inlineStr">
        <is>
          <t>CIF SAR</t>
        </is>
      </c>
      <c r="O4" s="13" t="inlineStr">
        <is>
          <t>Duty SAR</t>
        </is>
      </c>
      <c r="P4" s="13" t="inlineStr">
        <is>
          <t>Landed pre-compliance</t>
        </is>
      </c>
      <c r="Q4" s="13" t="inlineStr">
        <is>
          <t>Compliance/unit</t>
        </is>
      </c>
      <c r="R4" s="13" t="inlineStr">
        <is>
          <t>Landed total/unit</t>
        </is>
      </c>
      <c r="S4" s="13" t="inlineStr">
        <is>
          <t>Net retail (ex-VAT)</t>
        </is>
      </c>
      <c r="T4" s="13" t="inlineStr">
        <is>
          <t>Channel cost</t>
        </is>
      </c>
      <c r="U4" s="13" t="inlineStr">
        <is>
          <t>Importer price</t>
        </is>
      </c>
      <c r="V4" s="13" t="inlineStr">
        <is>
          <t>GM/unit</t>
        </is>
      </c>
      <c r="W4" s="13" t="inlineStr">
        <is>
          <t>GM %</t>
        </is>
      </c>
      <c r="X4" s="13" t="inlineStr">
        <is>
          <t>Break-even units</t>
        </is>
      </c>
      <c r="Y4" s="13" t="inlineStr">
        <is>
          <t>Revenue</t>
        </is>
      </c>
      <c r="Z4" s="13" t="inlineStr">
        <is>
          <t>Gross profit</t>
        </is>
      </c>
      <c r="AA4" s="13" t="inlineStr">
        <is>
          <t>Landed % of retail</t>
        </is>
      </c>
    </row>
    <row r="5">
      <c r="A5" s="7" t="inlineStr">
        <is>
          <t>NBP-PW-227</t>
        </is>
      </c>
      <c r="B5" s="7" t="inlineStr">
        <is>
          <t>ProWhey 5 lb</t>
        </is>
      </c>
      <c r="C5" s="14" t="n">
        <v>2.27</v>
      </c>
      <c r="D5" s="14" t="n">
        <v>38</v>
      </c>
      <c r="E5" s="14" t="n">
        <v>3000</v>
      </c>
      <c r="F5" s="14" t="n">
        <v>399</v>
      </c>
      <c r="G5" s="7" t="inlineStr">
        <is>
          <t>Retail</t>
        </is>
      </c>
      <c r="H5" s="14" t="n">
        <v>1500</v>
      </c>
      <c r="I5" s="14" t="n">
        <v>84000</v>
      </c>
      <c r="J5" s="14" t="n">
        <v>1</v>
      </c>
      <c r="K5" s="15">
        <f>D5*'Assumptions'!$B$5</f>
        <v/>
      </c>
      <c r="L5" s="15">
        <f>C5*'Assumptions'!$B$9*'Assumptions'!$B$6</f>
        <v/>
      </c>
      <c r="M5" s="15">
        <f>K5*'Assumptions'!$B$10</f>
        <v/>
      </c>
      <c r="N5" s="15">
        <f>K5+L5+M5</f>
        <v/>
      </c>
      <c r="O5" s="15">
        <f>N5*'Assumptions'!$B$7</f>
        <v/>
      </c>
      <c r="P5" s="15">
        <f>N5+O5</f>
        <v/>
      </c>
      <c r="Q5" s="15">
        <f>('Assumptions'!$B$11+'Assumptions'!$B$12+'Assumptions'!$B$13)/H5</f>
        <v/>
      </c>
      <c r="R5" s="15">
        <f>P5+Q5</f>
        <v/>
      </c>
      <c r="S5" s="15">
        <f>F5/(1+'Assumptions'!$B$8)</f>
        <v/>
      </c>
      <c r="T5" s="15">
        <f>S5*IF(G5="Retail",'Assumptions'!$B$15,IF(G5="Distributor",'Assumptions'!$B$16,'Assumptions'!$B$17))</f>
        <v/>
      </c>
      <c r="U5" s="15">
        <f>S5-T5</f>
        <v/>
      </c>
      <c r="V5" s="15">
        <f>U5-R5</f>
        <v/>
      </c>
      <c r="W5" s="16">
        <f>IF(U5=0,0,V5/U5)</f>
        <v/>
      </c>
      <c r="X5" s="17">
        <f>IF(V5&gt;0,I5/V5,0)</f>
        <v/>
      </c>
      <c r="Y5" s="15">
        <f>E5*U5</f>
        <v/>
      </c>
      <c r="Z5" s="15">
        <f>E5*V5</f>
        <v/>
      </c>
      <c r="AA5" s="16">
        <f>R5/F5</f>
        <v/>
      </c>
    </row>
    <row r="6">
      <c r="A6" s="7" t="inlineStr">
        <is>
          <t>NBP-ISOW-227</t>
        </is>
      </c>
      <c r="B6" s="7" t="inlineStr">
        <is>
          <t>ISO-Whey 100% 5 lb</t>
        </is>
      </c>
      <c r="C6" s="14" t="n">
        <v>2.27</v>
      </c>
      <c r="D6" s="14" t="n">
        <v>45</v>
      </c>
      <c r="E6" s="14" t="n">
        <v>0</v>
      </c>
      <c r="F6" s="14" t="n">
        <v>399</v>
      </c>
      <c r="G6" s="7" t="inlineStr">
        <is>
          <t>Retail</t>
        </is>
      </c>
      <c r="H6" s="14" t="n">
        <v>1000</v>
      </c>
      <c r="I6" s="14" t="n">
        <v>0</v>
      </c>
      <c r="J6" s="14" t="n">
        <v>0</v>
      </c>
      <c r="K6" s="15">
        <f>D6*'Assumptions'!$B$5</f>
        <v/>
      </c>
      <c r="L6" s="15">
        <f>C6*'Assumptions'!$B$9*'Assumptions'!$B$6</f>
        <v/>
      </c>
      <c r="M6" s="15">
        <f>K6*'Assumptions'!$B$10</f>
        <v/>
      </c>
      <c r="N6" s="15">
        <f>K6+L6+M6</f>
        <v/>
      </c>
      <c r="O6" s="15">
        <f>N6*'Assumptions'!$B$7</f>
        <v/>
      </c>
      <c r="P6" s="15">
        <f>N6+O6</f>
        <v/>
      </c>
      <c r="Q6" s="15">
        <f>('Assumptions'!$B$11+'Assumptions'!$B$12+'Assumptions'!$B$13)/H6</f>
        <v/>
      </c>
      <c r="R6" s="15">
        <f>P6+Q6</f>
        <v/>
      </c>
      <c r="S6" s="15">
        <f>F6/(1+'Assumptions'!$B$8)</f>
        <v/>
      </c>
      <c r="T6" s="15">
        <f>S6*IF(G6="Retail",'Assumptions'!$B$15,IF(G6="Distributor",'Assumptions'!$B$16,'Assumptions'!$B$17))</f>
        <v/>
      </c>
      <c r="U6" s="15">
        <f>S6-T6</f>
        <v/>
      </c>
      <c r="V6" s="15">
        <f>U6-R6</f>
        <v/>
      </c>
      <c r="W6" s="16">
        <f>IF(U6=0,0,V6/U6)</f>
        <v/>
      </c>
      <c r="X6" s="17">
        <f>IF(V6&gt;0,I6/V6,0)</f>
        <v/>
      </c>
      <c r="Y6" s="15">
        <f>E6*U6</f>
        <v/>
      </c>
      <c r="Z6" s="15">
        <f>E6*V6</f>
        <v/>
      </c>
      <c r="AA6" s="16">
        <f>R6/F6</f>
        <v/>
      </c>
    </row>
    <row r="7">
      <c r="A7" s="7" t="inlineStr">
        <is>
          <t>NBP-EISO-227</t>
        </is>
      </c>
      <c r="B7" s="7" t="inlineStr">
        <is>
          <t>Extreme ISO 5 lb</t>
        </is>
      </c>
      <c r="C7" s="14" t="n">
        <v>2.27</v>
      </c>
      <c r="D7" s="14" t="n">
        <v>52</v>
      </c>
      <c r="E7" s="14" t="n">
        <v>0</v>
      </c>
      <c r="F7" s="14" t="n">
        <v>449</v>
      </c>
      <c r="G7" s="7" t="inlineStr">
        <is>
          <t>Retail</t>
        </is>
      </c>
      <c r="H7" s="14" t="n">
        <v>1000</v>
      </c>
      <c r="I7" s="14" t="n">
        <v>0</v>
      </c>
      <c r="J7" s="14" t="n">
        <v>0</v>
      </c>
      <c r="K7" s="15">
        <f>D7*'Assumptions'!$B$5</f>
        <v/>
      </c>
      <c r="L7" s="15">
        <f>C7*'Assumptions'!$B$9*'Assumptions'!$B$6</f>
        <v/>
      </c>
      <c r="M7" s="15">
        <f>K7*'Assumptions'!$B$10</f>
        <v/>
      </c>
      <c r="N7" s="15">
        <f>K7+L7+M7</f>
        <v/>
      </c>
      <c r="O7" s="15">
        <f>N7*'Assumptions'!$B$7</f>
        <v/>
      </c>
      <c r="P7" s="15">
        <f>N7+O7</f>
        <v/>
      </c>
      <c r="Q7" s="15">
        <f>('Assumptions'!$B$11+'Assumptions'!$B$12+'Assumptions'!$B$13)/H7</f>
        <v/>
      </c>
      <c r="R7" s="15">
        <f>P7+Q7</f>
        <v/>
      </c>
      <c r="S7" s="15">
        <f>F7/(1+'Assumptions'!$B$8)</f>
        <v/>
      </c>
      <c r="T7" s="15">
        <f>S7*IF(G7="Retail",'Assumptions'!$B$15,IF(G7="Distributor",'Assumptions'!$B$16,'Assumptions'!$B$17))</f>
        <v/>
      </c>
      <c r="U7" s="15">
        <f>S7-T7</f>
        <v/>
      </c>
      <c r="V7" s="15">
        <f>U7-R7</f>
        <v/>
      </c>
      <c r="W7" s="16">
        <f>IF(U7=0,0,V7/U7)</f>
        <v/>
      </c>
      <c r="X7" s="17">
        <f>IF(V7&gt;0,I7/V7,0)</f>
        <v/>
      </c>
      <c r="Y7" s="15">
        <f>E7*U7</f>
        <v/>
      </c>
      <c r="Z7" s="15">
        <f>E7*V7</f>
        <v/>
      </c>
      <c r="AA7" s="16">
        <f>R7/F7</f>
        <v/>
      </c>
    </row>
    <row r="8">
      <c r="A8" s="7" t="inlineStr">
        <is>
          <t>NBP-EMG-227</t>
        </is>
      </c>
      <c r="B8" s="7" t="inlineStr">
        <is>
          <t>Extreme Mass Gainer 5 lb</t>
        </is>
      </c>
      <c r="C8" s="14" t="n">
        <v>2.27</v>
      </c>
      <c r="D8" s="14" t="n">
        <v>24</v>
      </c>
      <c r="E8" s="14" t="n">
        <v>1200</v>
      </c>
      <c r="F8" s="14" t="n">
        <v>219</v>
      </c>
      <c r="G8" s="7" t="inlineStr">
        <is>
          <t>Retail</t>
        </is>
      </c>
      <c r="H8" s="14" t="n">
        <v>800</v>
      </c>
      <c r="I8" s="14" t="n">
        <v>84000</v>
      </c>
      <c r="J8" s="14" t="n">
        <v>1</v>
      </c>
      <c r="K8" s="15">
        <f>D8*'Assumptions'!$B$5</f>
        <v/>
      </c>
      <c r="L8" s="15">
        <f>C8*'Assumptions'!$B$9*'Assumptions'!$B$6</f>
        <v/>
      </c>
      <c r="M8" s="15">
        <f>K8*'Assumptions'!$B$10</f>
        <v/>
      </c>
      <c r="N8" s="15">
        <f>K8+L8+M8</f>
        <v/>
      </c>
      <c r="O8" s="15">
        <f>N8*'Assumptions'!$B$7</f>
        <v/>
      </c>
      <c r="P8" s="15">
        <f>N8+O8</f>
        <v/>
      </c>
      <c r="Q8" s="15">
        <f>('Assumptions'!$B$11+'Assumptions'!$B$12+'Assumptions'!$B$13)/H8</f>
        <v/>
      </c>
      <c r="R8" s="15">
        <f>P8+Q8</f>
        <v/>
      </c>
      <c r="S8" s="15">
        <f>F8/(1+'Assumptions'!$B$8)</f>
        <v/>
      </c>
      <c r="T8" s="15">
        <f>S8*IF(G8="Retail",'Assumptions'!$B$15,IF(G8="Distributor",'Assumptions'!$B$16,'Assumptions'!$B$17))</f>
        <v/>
      </c>
      <c r="U8" s="15">
        <f>S8-T8</f>
        <v/>
      </c>
      <c r="V8" s="15">
        <f>U8-R8</f>
        <v/>
      </c>
      <c r="W8" s="16">
        <f>IF(U8=0,0,V8/U8)</f>
        <v/>
      </c>
      <c r="X8" s="17">
        <f>IF(V8&gt;0,I8/V8,0)</f>
        <v/>
      </c>
      <c r="Y8" s="15">
        <f>E8*U8</f>
        <v/>
      </c>
      <c r="Z8" s="15">
        <f>E8*V8</f>
        <v/>
      </c>
      <c r="AA8" s="16">
        <f>R8/F8</f>
        <v/>
      </c>
    </row>
    <row r="9">
      <c r="A9" s="7" t="inlineStr">
        <is>
          <t>NBP-EMG-454</t>
        </is>
      </c>
      <c r="B9" s="7" t="inlineStr">
        <is>
          <t>Extreme Mass Gainer 10 lb</t>
        </is>
      </c>
      <c r="C9" s="14" t="n">
        <v>4.54</v>
      </c>
      <c r="D9" s="14" t="n">
        <v>44</v>
      </c>
      <c r="E9" s="14" t="n">
        <v>400</v>
      </c>
      <c r="F9" s="14" t="n">
        <v>399</v>
      </c>
      <c r="G9" s="7" t="inlineStr">
        <is>
          <t>Retail</t>
        </is>
      </c>
      <c r="H9" s="14" t="n">
        <v>500</v>
      </c>
      <c r="I9" s="14" t="n">
        <v>42000</v>
      </c>
      <c r="J9" s="14" t="n">
        <v>1</v>
      </c>
      <c r="K9" s="15">
        <f>D9*'Assumptions'!$B$5</f>
        <v/>
      </c>
      <c r="L9" s="15">
        <f>C9*'Assumptions'!$B$9*'Assumptions'!$B$6</f>
        <v/>
      </c>
      <c r="M9" s="15">
        <f>K9*'Assumptions'!$B$10</f>
        <v/>
      </c>
      <c r="N9" s="15">
        <f>K9+L9+M9</f>
        <v/>
      </c>
      <c r="O9" s="15">
        <f>N9*'Assumptions'!$B$7</f>
        <v/>
      </c>
      <c r="P9" s="15">
        <f>N9+O9</f>
        <v/>
      </c>
      <c r="Q9" s="15">
        <f>('Assumptions'!$B$11+'Assumptions'!$B$12+'Assumptions'!$B$13)/H9</f>
        <v/>
      </c>
      <c r="R9" s="15">
        <f>P9+Q9</f>
        <v/>
      </c>
      <c r="S9" s="15">
        <f>F9/(1+'Assumptions'!$B$8)</f>
        <v/>
      </c>
      <c r="T9" s="15">
        <f>S9*IF(G9="Retail",'Assumptions'!$B$15,IF(G9="Distributor",'Assumptions'!$B$16,'Assumptions'!$B$17))</f>
        <v/>
      </c>
      <c r="U9" s="15">
        <f>S9-T9</f>
        <v/>
      </c>
      <c r="V9" s="15">
        <f>U9-R9</f>
        <v/>
      </c>
      <c r="W9" s="16">
        <f>IF(U9=0,0,V9/U9)</f>
        <v/>
      </c>
      <c r="X9" s="17">
        <f>IF(V9&gt;0,I9/V9,0)</f>
        <v/>
      </c>
      <c r="Y9" s="15">
        <f>E9*U9</f>
        <v/>
      </c>
      <c r="Z9" s="15">
        <f>E9*V9</f>
        <v/>
      </c>
      <c r="AA9" s="16">
        <f>R9/F9</f>
        <v/>
      </c>
    </row>
    <row r="10">
      <c r="A10" s="7" t="inlineStr">
        <is>
          <t>NBP-CRE-400</t>
        </is>
      </c>
      <c r="B10" s="7" t="inlineStr">
        <is>
          <t>Creatine Monohydrate 400 g</t>
        </is>
      </c>
      <c r="C10" s="14" t="n">
        <v>0.4</v>
      </c>
      <c r="D10" s="14" t="n">
        <v>9</v>
      </c>
      <c r="E10" s="14" t="n">
        <v>4000</v>
      </c>
      <c r="F10" s="14" t="n">
        <v>109</v>
      </c>
      <c r="G10" s="7" t="inlineStr">
        <is>
          <t>Retail</t>
        </is>
      </c>
      <c r="H10" s="14" t="n">
        <v>2000</v>
      </c>
      <c r="I10" s="14" t="n">
        <v>84000</v>
      </c>
      <c r="J10" s="14" t="n">
        <v>1</v>
      </c>
      <c r="K10" s="15">
        <f>D10*'Assumptions'!$B$5</f>
        <v/>
      </c>
      <c r="L10" s="15">
        <f>C10*'Assumptions'!$B$9*'Assumptions'!$B$6</f>
        <v/>
      </c>
      <c r="M10" s="15">
        <f>K10*'Assumptions'!$B$10</f>
        <v/>
      </c>
      <c r="N10" s="15">
        <f>K10+L10+M10</f>
        <v/>
      </c>
      <c r="O10" s="15">
        <f>N10*'Assumptions'!$B$7</f>
        <v/>
      </c>
      <c r="P10" s="15">
        <f>N10+O10</f>
        <v/>
      </c>
      <c r="Q10" s="15">
        <f>('Assumptions'!$B$11+'Assumptions'!$B$12+'Assumptions'!$B$13)/H10</f>
        <v/>
      </c>
      <c r="R10" s="15">
        <f>P10+Q10</f>
        <v/>
      </c>
      <c r="S10" s="15">
        <f>F10/(1+'Assumptions'!$B$8)</f>
        <v/>
      </c>
      <c r="T10" s="15">
        <f>S10*IF(G10="Retail",'Assumptions'!$B$15,IF(G10="Distributor",'Assumptions'!$B$16,'Assumptions'!$B$17))</f>
        <v/>
      </c>
      <c r="U10" s="15">
        <f>S10-T10</f>
        <v/>
      </c>
      <c r="V10" s="15">
        <f>U10-R10</f>
        <v/>
      </c>
      <c r="W10" s="16">
        <f>IF(U10=0,0,V10/U10)</f>
        <v/>
      </c>
      <c r="X10" s="17">
        <f>IF(V10&gt;0,I10/V10,0)</f>
        <v/>
      </c>
      <c r="Y10" s="15">
        <f>E10*U10</f>
        <v/>
      </c>
      <c r="Z10" s="15">
        <f>E10*V10</f>
        <v/>
      </c>
      <c r="AA10" s="16">
        <f>R10/F10</f>
        <v/>
      </c>
    </row>
    <row r="11">
      <c r="A11" s="7" t="inlineStr">
        <is>
          <t>NBP-PRE-480</t>
        </is>
      </c>
      <c r="B11" s="7" t="inlineStr">
        <is>
          <t>Pre-Workout 480 g</t>
        </is>
      </c>
      <c r="C11" s="14" t="n">
        <v>0.48</v>
      </c>
      <c r="D11" s="14" t="n">
        <v>14</v>
      </c>
      <c r="E11" s="14" t="n">
        <v>2000</v>
      </c>
      <c r="F11" s="14" t="n">
        <v>159</v>
      </c>
      <c r="G11" s="7" t="inlineStr">
        <is>
          <t>Retail</t>
        </is>
      </c>
      <c r="H11" s="14" t="n">
        <v>1200</v>
      </c>
      <c r="I11" s="14" t="n">
        <v>84000</v>
      </c>
      <c r="J11" s="14" t="n">
        <v>1</v>
      </c>
      <c r="K11" s="15">
        <f>D11*'Assumptions'!$B$5</f>
        <v/>
      </c>
      <c r="L11" s="15">
        <f>C11*'Assumptions'!$B$9*'Assumptions'!$B$6</f>
        <v/>
      </c>
      <c r="M11" s="15">
        <f>K11*'Assumptions'!$B$10</f>
        <v/>
      </c>
      <c r="N11" s="15">
        <f>K11+L11+M11</f>
        <v/>
      </c>
      <c r="O11" s="15">
        <f>N11*'Assumptions'!$B$7</f>
        <v/>
      </c>
      <c r="P11" s="15">
        <f>N11+O11</f>
        <v/>
      </c>
      <c r="Q11" s="15">
        <f>('Assumptions'!$B$11+'Assumptions'!$B$12+'Assumptions'!$B$13)/H11</f>
        <v/>
      </c>
      <c r="R11" s="15">
        <f>P11+Q11</f>
        <v/>
      </c>
      <c r="S11" s="15">
        <f>F11/(1+'Assumptions'!$B$8)</f>
        <v/>
      </c>
      <c r="T11" s="15">
        <f>S11*IF(G11="Retail",'Assumptions'!$B$15,IF(G11="Distributor",'Assumptions'!$B$16,'Assumptions'!$B$17))</f>
        <v/>
      </c>
      <c r="U11" s="15">
        <f>S11-T11</f>
        <v/>
      </c>
      <c r="V11" s="15">
        <f>U11-R11</f>
        <v/>
      </c>
      <c r="W11" s="16">
        <f>IF(U11=0,0,V11/U11)</f>
        <v/>
      </c>
      <c r="X11" s="17">
        <f>IF(V11&gt;0,I11/V11,0)</f>
        <v/>
      </c>
      <c r="Y11" s="15">
        <f>E11*U11</f>
        <v/>
      </c>
      <c r="Z11" s="15">
        <f>E11*V11</f>
        <v/>
      </c>
      <c r="AA11" s="16">
        <f>R11/F11</f>
        <v/>
      </c>
    </row>
    <row r="12">
      <c r="A12" s="7" t="inlineStr">
        <is>
          <t>NBP-ARG-180</t>
        </is>
      </c>
      <c r="B12" s="7" t="inlineStr">
        <is>
          <t>L-Arginine 180 caps</t>
        </is>
      </c>
      <c r="C12" s="14" t="n">
        <v>0.09</v>
      </c>
      <c r="D12" s="14" t="n">
        <v>8</v>
      </c>
      <c r="E12" s="14" t="n">
        <v>0</v>
      </c>
      <c r="F12" s="14" t="n">
        <v>99</v>
      </c>
      <c r="G12" s="7" t="inlineStr">
        <is>
          <t>Retail</t>
        </is>
      </c>
      <c r="H12" s="14" t="n">
        <v>600</v>
      </c>
      <c r="I12" s="14" t="n">
        <v>0</v>
      </c>
      <c r="J12" s="14" t="n">
        <v>0</v>
      </c>
      <c r="K12" s="15">
        <f>D12*'Assumptions'!$B$5</f>
        <v/>
      </c>
      <c r="L12" s="15">
        <f>C12*'Assumptions'!$B$9*'Assumptions'!$B$6</f>
        <v/>
      </c>
      <c r="M12" s="15">
        <f>K12*'Assumptions'!$B$10</f>
        <v/>
      </c>
      <c r="N12" s="15">
        <f>K12+L12+M12</f>
        <v/>
      </c>
      <c r="O12" s="15">
        <f>N12*'Assumptions'!$B$7</f>
        <v/>
      </c>
      <c r="P12" s="15">
        <f>N12+O12</f>
        <v/>
      </c>
      <c r="Q12" s="15">
        <f>('Assumptions'!$B$11+'Assumptions'!$B$12+'Assumptions'!$B$13)/H12</f>
        <v/>
      </c>
      <c r="R12" s="15">
        <f>P12+Q12</f>
        <v/>
      </c>
      <c r="S12" s="15">
        <f>F12/(1+'Assumptions'!$B$8)</f>
        <v/>
      </c>
      <c r="T12" s="15">
        <f>S12*IF(G12="Retail",'Assumptions'!$B$15,IF(G12="Distributor",'Assumptions'!$B$16,'Assumptions'!$B$17))</f>
        <v/>
      </c>
      <c r="U12" s="15">
        <f>S12-T12</f>
        <v/>
      </c>
      <c r="V12" s="15">
        <f>U12-R12</f>
        <v/>
      </c>
      <c r="W12" s="16">
        <f>IF(U12=0,0,V12/U12)</f>
        <v/>
      </c>
      <c r="X12" s="17">
        <f>IF(V12&gt;0,I12/V12,0)</f>
        <v/>
      </c>
      <c r="Y12" s="15">
        <f>E12*U12</f>
        <v/>
      </c>
      <c r="Z12" s="15">
        <f>E12*V12</f>
        <v/>
      </c>
      <c r="AA12" s="16">
        <f>R12/F12</f>
        <v/>
      </c>
    </row>
    <row r="13">
      <c r="A13" s="7" t="inlineStr">
        <is>
          <t>NBP-BCAA-180</t>
        </is>
      </c>
      <c r="B13" s="7" t="inlineStr">
        <is>
          <t>BCAA 2:1:1 180 caps</t>
        </is>
      </c>
      <c r="C13" s="14" t="n">
        <v>0.108</v>
      </c>
      <c r="D13" s="14" t="n">
        <v>8</v>
      </c>
      <c r="E13" s="14" t="n">
        <v>0</v>
      </c>
      <c r="F13" s="14" t="n">
        <v>129</v>
      </c>
      <c r="G13" s="7" t="inlineStr">
        <is>
          <t>Retail</t>
        </is>
      </c>
      <c r="H13" s="14" t="n">
        <v>600</v>
      </c>
      <c r="I13" s="14" t="n">
        <v>0</v>
      </c>
      <c r="J13" s="14" t="n">
        <v>0</v>
      </c>
      <c r="K13" s="15">
        <f>D13*'Assumptions'!$B$5</f>
        <v/>
      </c>
      <c r="L13" s="15">
        <f>C13*'Assumptions'!$B$9*'Assumptions'!$B$6</f>
        <v/>
      </c>
      <c r="M13" s="15">
        <f>K13*'Assumptions'!$B$10</f>
        <v/>
      </c>
      <c r="N13" s="15">
        <f>K13+L13+M13</f>
        <v/>
      </c>
      <c r="O13" s="15">
        <f>N13*'Assumptions'!$B$7</f>
        <v/>
      </c>
      <c r="P13" s="15">
        <f>N13+O13</f>
        <v/>
      </c>
      <c r="Q13" s="15">
        <f>('Assumptions'!$B$11+'Assumptions'!$B$12+'Assumptions'!$B$13)/H13</f>
        <v/>
      </c>
      <c r="R13" s="15">
        <f>P13+Q13</f>
        <v/>
      </c>
      <c r="S13" s="15">
        <f>F13/(1+'Assumptions'!$B$8)</f>
        <v/>
      </c>
      <c r="T13" s="15">
        <f>S13*IF(G13="Retail",'Assumptions'!$B$15,IF(G13="Distributor",'Assumptions'!$B$16,'Assumptions'!$B$17))</f>
        <v/>
      </c>
      <c r="U13" s="15">
        <f>S13-T13</f>
        <v/>
      </c>
      <c r="V13" s="15">
        <f>U13-R13</f>
        <v/>
      </c>
      <c r="W13" s="16">
        <f>IF(U13=0,0,V13/U13)</f>
        <v/>
      </c>
      <c r="X13" s="17">
        <f>IF(V13&gt;0,I13/V13,0)</f>
        <v/>
      </c>
      <c r="Y13" s="15">
        <f>E13*U13</f>
        <v/>
      </c>
      <c r="Z13" s="15">
        <f>E13*V13</f>
        <v/>
      </c>
      <c r="AA13" s="16">
        <f>R13/F13</f>
        <v/>
      </c>
    </row>
    <row r="14">
      <c r="A14" s="7" t="inlineStr">
        <is>
          <t>NBP-CAR-180</t>
        </is>
      </c>
      <c r="B14" s="7" t="inlineStr">
        <is>
          <t>L-Carnitine 180 caps</t>
        </is>
      </c>
      <c r="C14" s="14" t="n">
        <v>0.12</v>
      </c>
      <c r="D14" s="14" t="n">
        <v>10</v>
      </c>
      <c r="E14" s="14" t="n">
        <v>1000</v>
      </c>
      <c r="F14" s="14" t="n">
        <v>119</v>
      </c>
      <c r="G14" s="7" t="inlineStr">
        <is>
          <t>Retail</t>
        </is>
      </c>
      <c r="H14" s="14" t="n">
        <v>800</v>
      </c>
      <c r="I14" s="14" t="n">
        <v>42000</v>
      </c>
      <c r="J14" s="14" t="n">
        <v>1</v>
      </c>
      <c r="K14" s="15">
        <f>D14*'Assumptions'!$B$5</f>
        <v/>
      </c>
      <c r="L14" s="15">
        <f>C14*'Assumptions'!$B$9*'Assumptions'!$B$6</f>
        <v/>
      </c>
      <c r="M14" s="15">
        <f>K14*'Assumptions'!$B$10</f>
        <v/>
      </c>
      <c r="N14" s="15">
        <f>K14+L14+M14</f>
        <v/>
      </c>
      <c r="O14" s="15">
        <f>N14*'Assumptions'!$B$7</f>
        <v/>
      </c>
      <c r="P14" s="15">
        <f>N14+O14</f>
        <v/>
      </c>
      <c r="Q14" s="15">
        <f>('Assumptions'!$B$11+'Assumptions'!$B$12+'Assumptions'!$B$13)/H14</f>
        <v/>
      </c>
      <c r="R14" s="15">
        <f>P14+Q14</f>
        <v/>
      </c>
      <c r="S14" s="15">
        <f>F14/(1+'Assumptions'!$B$8)</f>
        <v/>
      </c>
      <c r="T14" s="15">
        <f>S14*IF(G14="Retail",'Assumptions'!$B$15,IF(G14="Distributor",'Assumptions'!$B$16,'Assumptions'!$B$17))</f>
        <v/>
      </c>
      <c r="U14" s="15">
        <f>S14-T14</f>
        <v/>
      </c>
      <c r="V14" s="15">
        <f>U14-R14</f>
        <v/>
      </c>
      <c r="W14" s="16">
        <f>IF(U14=0,0,V14/U14)</f>
        <v/>
      </c>
      <c r="X14" s="17">
        <f>IF(V14&gt;0,I14/V14,0)</f>
        <v/>
      </c>
      <c r="Y14" s="15">
        <f>E14*U14</f>
        <v/>
      </c>
      <c r="Z14" s="15">
        <f>E14*V14</f>
        <v/>
      </c>
      <c r="AA14" s="16">
        <f>R14/F14</f>
        <v/>
      </c>
    </row>
    <row r="15">
      <c r="A15" s="7" t="inlineStr">
        <is>
          <t>NBP-PUMP-180</t>
        </is>
      </c>
      <c r="B15" s="7" t="inlineStr">
        <is>
          <t>Extra Pump+ 180 caps</t>
        </is>
      </c>
      <c r="C15" s="14" t="n">
        <v>0.18</v>
      </c>
      <c r="D15" s="14" t="n">
        <v>11</v>
      </c>
      <c r="E15" s="14" t="n">
        <v>0</v>
      </c>
      <c r="F15" s="14" t="n">
        <v>149</v>
      </c>
      <c r="G15" s="7" t="inlineStr">
        <is>
          <t>Retail</t>
        </is>
      </c>
      <c r="H15" s="14" t="n">
        <v>600</v>
      </c>
      <c r="I15" s="14" t="n">
        <v>0</v>
      </c>
      <c r="J15" s="14" t="n">
        <v>0</v>
      </c>
      <c r="K15" s="15">
        <f>D15*'Assumptions'!$B$5</f>
        <v/>
      </c>
      <c r="L15" s="15">
        <f>C15*'Assumptions'!$B$9*'Assumptions'!$B$6</f>
        <v/>
      </c>
      <c r="M15" s="15">
        <f>K15*'Assumptions'!$B$10</f>
        <v/>
      </c>
      <c r="N15" s="15">
        <f>K15+L15+M15</f>
        <v/>
      </c>
      <c r="O15" s="15">
        <f>N15*'Assumptions'!$B$7</f>
        <v/>
      </c>
      <c r="P15" s="15">
        <f>N15+O15</f>
        <v/>
      </c>
      <c r="Q15" s="15">
        <f>('Assumptions'!$B$11+'Assumptions'!$B$12+'Assumptions'!$B$13)/H15</f>
        <v/>
      </c>
      <c r="R15" s="15">
        <f>P15+Q15</f>
        <v/>
      </c>
      <c r="S15" s="15">
        <f>F15/(1+'Assumptions'!$B$8)</f>
        <v/>
      </c>
      <c r="T15" s="15">
        <f>S15*IF(G15="Retail",'Assumptions'!$B$15,IF(G15="Distributor",'Assumptions'!$B$16,'Assumptions'!$B$17))</f>
        <v/>
      </c>
      <c r="U15" s="15">
        <f>S15-T15</f>
        <v/>
      </c>
      <c r="V15" s="15">
        <f>U15-R15</f>
        <v/>
      </c>
      <c r="W15" s="16">
        <f>IF(U15=0,0,V15/U15)</f>
        <v/>
      </c>
      <c r="X15" s="17">
        <f>IF(V15&gt;0,I15/V15,0)</f>
        <v/>
      </c>
      <c r="Y15" s="15">
        <f>E15*U15</f>
        <v/>
      </c>
      <c r="Z15" s="15">
        <f>E15*V15</f>
        <v/>
      </c>
      <c r="AA15" s="16">
        <f>R15/F15</f>
        <v/>
      </c>
    </row>
    <row r="16">
      <c r="A16" s="7" t="inlineStr">
        <is>
          <t>NBP-LIPO-90</t>
        </is>
      </c>
      <c r="B16" s="7" t="inlineStr">
        <is>
          <t>Lipofel 90 caps</t>
        </is>
      </c>
      <c r="C16" s="14" t="n">
        <v>0.09</v>
      </c>
      <c r="D16" s="14" t="n">
        <v>8</v>
      </c>
      <c r="E16" s="14" t="n">
        <v>0</v>
      </c>
      <c r="F16" s="14" t="n">
        <v>139</v>
      </c>
      <c r="G16" s="7" t="inlineStr">
        <is>
          <t>Retail</t>
        </is>
      </c>
      <c r="H16" s="14" t="n">
        <v>600</v>
      </c>
      <c r="I16" s="14" t="n">
        <v>0</v>
      </c>
      <c r="J16" s="14" t="n">
        <v>0</v>
      </c>
      <c r="K16" s="15">
        <f>D16*'Assumptions'!$B$5</f>
        <v/>
      </c>
      <c r="L16" s="15">
        <f>C16*'Assumptions'!$B$9*'Assumptions'!$B$6</f>
        <v/>
      </c>
      <c r="M16" s="15">
        <f>K16*'Assumptions'!$B$10</f>
        <v/>
      </c>
      <c r="N16" s="15">
        <f>K16+L16+M16</f>
        <v/>
      </c>
      <c r="O16" s="15">
        <f>N16*'Assumptions'!$B$7</f>
        <v/>
      </c>
      <c r="P16" s="15">
        <f>N16+O16</f>
        <v/>
      </c>
      <c r="Q16" s="15">
        <f>('Assumptions'!$B$11+'Assumptions'!$B$12+'Assumptions'!$B$13)/H16</f>
        <v/>
      </c>
      <c r="R16" s="15">
        <f>P16+Q16</f>
        <v/>
      </c>
      <c r="S16" s="15">
        <f>F16/(1+'Assumptions'!$B$8)</f>
        <v/>
      </c>
      <c r="T16" s="15">
        <f>S16*IF(G16="Retail",'Assumptions'!$B$15,IF(G16="Distributor",'Assumptions'!$B$16,'Assumptions'!$B$17))</f>
        <v/>
      </c>
      <c r="U16" s="15">
        <f>S16-T16</f>
        <v/>
      </c>
      <c r="V16" s="15">
        <f>U16-R16</f>
        <v/>
      </c>
      <c r="W16" s="16">
        <f>IF(U16=0,0,V16/U16)</f>
        <v/>
      </c>
      <c r="X16" s="17">
        <f>IF(V16&gt;0,I16/V16,0)</f>
        <v/>
      </c>
      <c r="Y16" s="15">
        <f>E16*U16</f>
        <v/>
      </c>
      <c r="Z16" s="15">
        <f>E16*V16</f>
        <v/>
      </c>
      <c r="AA16" s="16">
        <f>R16/F16</f>
        <v/>
      </c>
    </row>
    <row r="17">
      <c r="A17" s="7" t="inlineStr">
        <is>
          <t>NBP-TRIM-454</t>
        </is>
      </c>
      <c r="B17" s="7" t="inlineStr">
        <is>
          <t>TrimFit 454 g</t>
        </is>
      </c>
      <c r="C17" s="14" t="n">
        <v>0.454</v>
      </c>
      <c r="D17" s="14" t="n">
        <v>13</v>
      </c>
      <c r="E17" s="14" t="n">
        <v>800</v>
      </c>
      <c r="F17" s="14" t="n">
        <v>179</v>
      </c>
      <c r="G17" s="7" t="inlineStr">
        <is>
          <t>Retail</t>
        </is>
      </c>
      <c r="H17" s="14" t="n">
        <v>600</v>
      </c>
      <c r="I17" s="14" t="n">
        <v>42000</v>
      </c>
      <c r="J17" s="14" t="n">
        <v>1</v>
      </c>
      <c r="K17" s="15">
        <f>D17*'Assumptions'!$B$5</f>
        <v/>
      </c>
      <c r="L17" s="15">
        <f>C17*'Assumptions'!$B$9*'Assumptions'!$B$6</f>
        <v/>
      </c>
      <c r="M17" s="15">
        <f>K17*'Assumptions'!$B$10</f>
        <v/>
      </c>
      <c r="N17" s="15">
        <f>K17+L17+M17</f>
        <v/>
      </c>
      <c r="O17" s="15">
        <f>N17*'Assumptions'!$B$7</f>
        <v/>
      </c>
      <c r="P17" s="15">
        <f>N17+O17</f>
        <v/>
      </c>
      <c r="Q17" s="15">
        <f>('Assumptions'!$B$11+'Assumptions'!$B$12+'Assumptions'!$B$13)/H17</f>
        <v/>
      </c>
      <c r="R17" s="15">
        <f>P17+Q17</f>
        <v/>
      </c>
      <c r="S17" s="15">
        <f>F17/(1+'Assumptions'!$B$8)</f>
        <v/>
      </c>
      <c r="T17" s="15">
        <f>S17*IF(G17="Retail",'Assumptions'!$B$15,IF(G17="Distributor",'Assumptions'!$B$16,'Assumptions'!$B$17))</f>
        <v/>
      </c>
      <c r="U17" s="15">
        <f>S17-T17</f>
        <v/>
      </c>
      <c r="V17" s="15">
        <f>U17-R17</f>
        <v/>
      </c>
      <c r="W17" s="16">
        <f>IF(U17=0,0,V17/U17)</f>
        <v/>
      </c>
      <c r="X17" s="17">
        <f>IF(V17&gt;0,I17/V17,0)</f>
        <v/>
      </c>
      <c r="Y17" s="15">
        <f>E17*U17</f>
        <v/>
      </c>
      <c r="Z17" s="15">
        <f>E17*V17</f>
        <v/>
      </c>
      <c r="AA17" s="16">
        <f>R17/F17</f>
        <v/>
      </c>
    </row>
    <row r="18">
      <c r="A18" s="7" t="inlineStr">
        <is>
          <t>NBP-PROMILK-30</t>
        </is>
      </c>
      <c r="B18" s="7" t="inlineStr">
        <is>
          <t>Pro Milk 30 g sachet</t>
        </is>
      </c>
      <c r="C18" s="14" t="n">
        <v>0.03</v>
      </c>
      <c r="D18" s="14" t="n">
        <v>1.1</v>
      </c>
      <c r="E18" s="14" t="n">
        <v>0</v>
      </c>
      <c r="F18" s="14" t="n">
        <v>12</v>
      </c>
      <c r="G18" s="7" t="inlineStr">
        <is>
          <t>Retail</t>
        </is>
      </c>
      <c r="H18" s="14" t="n">
        <v>5000</v>
      </c>
      <c r="I18" s="14" t="n">
        <v>0</v>
      </c>
      <c r="J18" s="14" t="n">
        <v>0</v>
      </c>
      <c r="K18" s="15">
        <f>D18*'Assumptions'!$B$5</f>
        <v/>
      </c>
      <c r="L18" s="15">
        <f>C18*'Assumptions'!$B$9*'Assumptions'!$B$6</f>
        <v/>
      </c>
      <c r="M18" s="15">
        <f>K18*'Assumptions'!$B$10</f>
        <v/>
      </c>
      <c r="N18" s="15">
        <f>K18+L18+M18</f>
        <v/>
      </c>
      <c r="O18" s="15">
        <f>N18*'Assumptions'!$B$7</f>
        <v/>
      </c>
      <c r="P18" s="15">
        <f>N18+O18</f>
        <v/>
      </c>
      <c r="Q18" s="15">
        <f>('Assumptions'!$B$11+'Assumptions'!$B$12+'Assumptions'!$B$13)/H18</f>
        <v/>
      </c>
      <c r="R18" s="15">
        <f>P18+Q18</f>
        <v/>
      </c>
      <c r="S18" s="15">
        <f>F18/(1+'Assumptions'!$B$8)</f>
        <v/>
      </c>
      <c r="T18" s="15">
        <f>S18*IF(G18="Retail",'Assumptions'!$B$15,IF(G18="Distributor",'Assumptions'!$B$16,'Assumptions'!$B$17))</f>
        <v/>
      </c>
      <c r="U18" s="15">
        <f>S18-T18</f>
        <v/>
      </c>
      <c r="V18" s="15">
        <f>U18-R18</f>
        <v/>
      </c>
      <c r="W18" s="16">
        <f>IF(U18=0,0,V18/U18)</f>
        <v/>
      </c>
      <c r="X18" s="17">
        <f>IF(V18&gt;0,I18/V18,0)</f>
        <v/>
      </c>
      <c r="Y18" s="15">
        <f>E18*U18</f>
        <v/>
      </c>
      <c r="Z18" s="15">
        <f>E18*V18</f>
        <v/>
      </c>
      <c r="AA18" s="16">
        <f>R18/F18</f>
        <v/>
      </c>
    </row>
    <row r="19">
      <c r="A19" s="18" t="inlineStr">
        <is>
          <t>TOTAL</t>
        </is>
      </c>
      <c r="B19" s="19" t="n"/>
      <c r="C19" s="19" t="n"/>
      <c r="D19" s="19" t="n"/>
      <c r="E19" s="18">
        <f>SUM(E5:E18)</f>
        <v/>
      </c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20">
        <f>Z19/Y19</f>
        <v/>
      </c>
      <c r="X19" s="19" t="n"/>
      <c r="Y19" s="21">
        <f>SUM(Y5:Y18)</f>
        <v/>
      </c>
      <c r="Z19" s="21">
        <f>SUM(Z5:Z18)</f>
        <v/>
      </c>
      <c r="AA19" s="19" t="n"/>
    </row>
  </sheetData>
  <dataValidations count="1">
    <dataValidation sqref="G5:G18" showDropDown="0" showInputMessage="0" showErrorMessage="0" allowBlank="0" type="list">
      <formula1>"Retail,Distributor,Marketplace"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7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5" t="inlineStr">
        <is>
          <t>Three-scenario summary</t>
        </is>
      </c>
    </row>
    <row r="2">
      <c r="A2" t="inlineStr">
        <is>
          <t>Scenario multipliers are inputs (yellow). Each block rebuilds revenue and gross profit with live formulas.</t>
        </is>
      </c>
    </row>
    <row r="4">
      <c r="A4" s="6" t="inlineStr">
        <is>
          <t>Scenario</t>
        </is>
      </c>
      <c r="B4" s="6" t="inlineStr">
        <is>
          <t>FX multiplier</t>
        </is>
      </c>
      <c r="C4" s="6" t="inlineStr">
        <is>
          <t>Retail multiplier</t>
        </is>
      </c>
      <c r="D4" s="6" t="inlineStr">
        <is>
          <t>Volume multiplier</t>
        </is>
      </c>
    </row>
    <row r="5">
      <c r="A5" s="22" t="inlineStr">
        <is>
          <t>Conservative</t>
        </is>
      </c>
      <c r="B5" s="11" t="n">
        <v>1.05</v>
      </c>
      <c r="C5" s="11" t="n">
        <v>0.95</v>
      </c>
      <c r="D5" s="11" t="n">
        <v>0.6</v>
      </c>
    </row>
    <row r="6">
      <c r="A6" s="22" t="inlineStr">
        <is>
          <t>Base</t>
        </is>
      </c>
      <c r="B6" s="11" t="n">
        <v>1</v>
      </c>
      <c r="C6" s="11" t="n">
        <v>1</v>
      </c>
      <c r="D6" s="11" t="n">
        <v>1</v>
      </c>
    </row>
    <row r="7">
      <c r="A7" s="22" t="inlineStr">
        <is>
          <t>Optimistic</t>
        </is>
      </c>
      <c r="B7" s="11" t="n">
        <v>0.97</v>
      </c>
      <c r="C7" s="11" t="n">
        <v>1.03</v>
      </c>
      <c r="D7" s="11" t="n">
        <v>1.4</v>
      </c>
    </row>
    <row r="10">
      <c r="A10" s="6" t="inlineStr">
        <is>
          <t>Scenario</t>
        </is>
      </c>
      <c r="B10" s="6" t="inlineStr">
        <is>
          <t>Revenue</t>
        </is>
      </c>
      <c r="C10" s="6" t="inlineStr">
        <is>
          <t>Gross profit</t>
        </is>
      </c>
      <c r="D10" s="6" t="inlineStr">
        <is>
          <t>Net profit</t>
        </is>
      </c>
      <c r="E10" s="6" t="inlineStr">
        <is>
          <t>GM %</t>
        </is>
      </c>
      <c r="F10" s="6" t="inlineStr">
        <is>
          <t>Net margin</t>
        </is>
      </c>
    </row>
    <row r="11">
      <c r="A11" s="7" t="inlineStr">
        <is>
          <t>Conservative</t>
        </is>
      </c>
      <c r="B11" s="23">
        <f>F31</f>
        <v/>
      </c>
      <c r="C11" s="23">
        <f>G31</f>
        <v/>
      </c>
      <c r="D11" s="23">
        <f>G31-SUM('SKU Model'!I5:I18)</f>
        <v/>
      </c>
      <c r="E11" s="24">
        <f>C11/B11</f>
        <v/>
      </c>
      <c r="F11" s="24">
        <f>D11/B11</f>
        <v/>
      </c>
    </row>
    <row r="12">
      <c r="A12" s="7" t="inlineStr">
        <is>
          <t>Base</t>
        </is>
      </c>
      <c r="B12" s="23">
        <f>F49</f>
        <v/>
      </c>
      <c r="C12" s="23">
        <f>G49</f>
        <v/>
      </c>
      <c r="D12" s="23">
        <f>G49-SUM('SKU Model'!I5:I18)</f>
        <v/>
      </c>
      <c r="E12" s="24">
        <f>C12/B12</f>
        <v/>
      </c>
      <c r="F12" s="24">
        <f>D12/B12</f>
        <v/>
      </c>
    </row>
    <row r="13">
      <c r="A13" s="7" t="inlineStr">
        <is>
          <t>Optimistic</t>
        </is>
      </c>
      <c r="B13" s="23">
        <f>F67</f>
        <v/>
      </c>
      <c r="C13" s="23">
        <f>G67</f>
        <v/>
      </c>
      <c r="D13" s="23">
        <f>G67-SUM('SKU Model'!I5:I18)</f>
        <v/>
      </c>
      <c r="E13" s="24">
        <f>C13/B13</f>
        <v/>
      </c>
      <c r="F13" s="24">
        <f>D13/B13</f>
        <v/>
      </c>
    </row>
    <row r="15">
      <c r="A15" s="25" t="inlineStr">
        <is>
          <t>Conservative — SKU detail</t>
        </is>
      </c>
    </row>
    <row r="16">
      <c r="A16" s="6" t="inlineStr">
        <is>
          <t>SKU</t>
        </is>
      </c>
      <c r="B16" s="6" t="inlineStr">
        <is>
          <t>Units (scenario)</t>
        </is>
      </c>
      <c r="C16" s="6" t="inlineStr">
        <is>
          <t>Net retail</t>
        </is>
      </c>
      <c r="D16" s="6" t="inlineStr">
        <is>
          <t>Importer price</t>
        </is>
      </c>
      <c r="E16" s="6" t="inlineStr">
        <is>
          <t>Landed cost</t>
        </is>
      </c>
      <c r="F16" s="6" t="inlineStr">
        <is>
          <t>Revenue</t>
        </is>
      </c>
      <c r="G16" s="6" t="inlineStr">
        <is>
          <t>Gross profit</t>
        </is>
      </c>
    </row>
    <row r="17">
      <c r="A17" s="7" t="inlineStr">
        <is>
          <t>NBP-PW-227</t>
        </is>
      </c>
      <c r="B17" s="26">
        <f>'SKU Model'!E5*$D$5</f>
        <v/>
      </c>
      <c r="C17" s="26">
        <f>('SKU Model'!F5*$C$5)/(1+Assumptions!$B$8)</f>
        <v/>
      </c>
      <c r="D17" s="26">
        <f>C17*(1-IF('SKU Model'!G5="Retail",Assumptions!$B$15,IF('SKU Model'!G5="Distributor",Assumptions!$B$16,Assumptions!$B$17)))</f>
        <v/>
      </c>
      <c r="E17" s="26">
        <f>(('SKU Model'!D5*$B$5*Assumptions!$B$5)+('SKU Model'!C5*Assumptions!$B$9*Assumptions!$B$6)+(('SKU Model'!D5*$B$5*Assumptions!$B$5)*Assumptions!$B$10))*(1+Assumptions!$B$7)+(Assumptions!$B$11+Assumptions!$B$12+Assumptions!$B$13)/'SKU Model'!H5</f>
        <v/>
      </c>
      <c r="F17" s="26">
        <f>B17*D17</f>
        <v/>
      </c>
      <c r="G17" s="26">
        <f>B17*(D17-E17)</f>
        <v/>
      </c>
    </row>
    <row r="18">
      <c r="A18" s="7" t="inlineStr">
        <is>
          <t>NBP-ISOW-227</t>
        </is>
      </c>
      <c r="B18" s="26">
        <f>'SKU Model'!E6*$D$5</f>
        <v/>
      </c>
      <c r="C18" s="26">
        <f>('SKU Model'!F6*$C$5)/(1+Assumptions!$B$8)</f>
        <v/>
      </c>
      <c r="D18" s="26">
        <f>C18*(1-IF('SKU Model'!G6="Retail",Assumptions!$B$15,IF('SKU Model'!G6="Distributor",Assumptions!$B$16,Assumptions!$B$17)))</f>
        <v/>
      </c>
      <c r="E18" s="26">
        <f>(('SKU Model'!D6*$B$5*Assumptions!$B$5)+('SKU Model'!C6*Assumptions!$B$9*Assumptions!$B$6)+(('SKU Model'!D6*$B$5*Assumptions!$B$5)*Assumptions!$B$10))*(1+Assumptions!$B$7)+(Assumptions!$B$11+Assumptions!$B$12+Assumptions!$B$13)/'SKU Model'!H6</f>
        <v/>
      </c>
      <c r="F18" s="26">
        <f>B18*D18</f>
        <v/>
      </c>
      <c r="G18" s="26">
        <f>B18*(D18-E18)</f>
        <v/>
      </c>
    </row>
    <row r="19">
      <c r="A19" s="7" t="inlineStr">
        <is>
          <t>NBP-EISO-227</t>
        </is>
      </c>
      <c r="B19" s="26">
        <f>'SKU Model'!E7*$D$5</f>
        <v/>
      </c>
      <c r="C19" s="26">
        <f>('SKU Model'!F7*$C$5)/(1+Assumptions!$B$8)</f>
        <v/>
      </c>
      <c r="D19" s="26">
        <f>C19*(1-IF('SKU Model'!G7="Retail",Assumptions!$B$15,IF('SKU Model'!G7="Distributor",Assumptions!$B$16,Assumptions!$B$17)))</f>
        <v/>
      </c>
      <c r="E19" s="26">
        <f>(('SKU Model'!D7*$B$5*Assumptions!$B$5)+('SKU Model'!C7*Assumptions!$B$9*Assumptions!$B$6)+(('SKU Model'!D7*$B$5*Assumptions!$B$5)*Assumptions!$B$10))*(1+Assumptions!$B$7)+(Assumptions!$B$11+Assumptions!$B$12+Assumptions!$B$13)/'SKU Model'!H7</f>
        <v/>
      </c>
      <c r="F19" s="26">
        <f>B19*D19</f>
        <v/>
      </c>
      <c r="G19" s="26">
        <f>B19*(D19-E19)</f>
        <v/>
      </c>
    </row>
    <row r="20">
      <c r="A20" s="7" t="inlineStr">
        <is>
          <t>NBP-EMG-227</t>
        </is>
      </c>
      <c r="B20" s="26">
        <f>'SKU Model'!E8*$D$5</f>
        <v/>
      </c>
      <c r="C20" s="26">
        <f>('SKU Model'!F8*$C$5)/(1+Assumptions!$B$8)</f>
        <v/>
      </c>
      <c r="D20" s="26">
        <f>C20*(1-IF('SKU Model'!G8="Retail",Assumptions!$B$15,IF('SKU Model'!G8="Distributor",Assumptions!$B$16,Assumptions!$B$17)))</f>
        <v/>
      </c>
      <c r="E20" s="26">
        <f>(('SKU Model'!D8*$B$5*Assumptions!$B$5)+('SKU Model'!C8*Assumptions!$B$9*Assumptions!$B$6)+(('SKU Model'!D8*$B$5*Assumptions!$B$5)*Assumptions!$B$10))*(1+Assumptions!$B$7)+(Assumptions!$B$11+Assumptions!$B$12+Assumptions!$B$13)/'SKU Model'!H8</f>
        <v/>
      </c>
      <c r="F20" s="26">
        <f>B20*D20</f>
        <v/>
      </c>
      <c r="G20" s="26">
        <f>B20*(D20-E20)</f>
        <v/>
      </c>
    </row>
    <row r="21">
      <c r="A21" s="7" t="inlineStr">
        <is>
          <t>NBP-EMG-454</t>
        </is>
      </c>
      <c r="B21" s="26">
        <f>'SKU Model'!E9*$D$5</f>
        <v/>
      </c>
      <c r="C21" s="26">
        <f>('SKU Model'!F9*$C$5)/(1+Assumptions!$B$8)</f>
        <v/>
      </c>
      <c r="D21" s="26">
        <f>C21*(1-IF('SKU Model'!G9="Retail",Assumptions!$B$15,IF('SKU Model'!G9="Distributor",Assumptions!$B$16,Assumptions!$B$17)))</f>
        <v/>
      </c>
      <c r="E21" s="26">
        <f>(('SKU Model'!D9*$B$5*Assumptions!$B$5)+('SKU Model'!C9*Assumptions!$B$9*Assumptions!$B$6)+(('SKU Model'!D9*$B$5*Assumptions!$B$5)*Assumptions!$B$10))*(1+Assumptions!$B$7)+(Assumptions!$B$11+Assumptions!$B$12+Assumptions!$B$13)/'SKU Model'!H9</f>
        <v/>
      </c>
      <c r="F21" s="26">
        <f>B21*D21</f>
        <v/>
      </c>
      <c r="G21" s="26">
        <f>B21*(D21-E21)</f>
        <v/>
      </c>
    </row>
    <row r="22">
      <c r="A22" s="7" t="inlineStr">
        <is>
          <t>NBP-CRE-400</t>
        </is>
      </c>
      <c r="B22" s="26">
        <f>'SKU Model'!E10*$D$5</f>
        <v/>
      </c>
      <c r="C22" s="26">
        <f>('SKU Model'!F10*$C$5)/(1+Assumptions!$B$8)</f>
        <v/>
      </c>
      <c r="D22" s="26">
        <f>C22*(1-IF('SKU Model'!G10="Retail",Assumptions!$B$15,IF('SKU Model'!G10="Distributor",Assumptions!$B$16,Assumptions!$B$17)))</f>
        <v/>
      </c>
      <c r="E22" s="26">
        <f>(('SKU Model'!D10*$B$5*Assumptions!$B$5)+('SKU Model'!C10*Assumptions!$B$9*Assumptions!$B$6)+(('SKU Model'!D10*$B$5*Assumptions!$B$5)*Assumptions!$B$10))*(1+Assumptions!$B$7)+(Assumptions!$B$11+Assumptions!$B$12+Assumptions!$B$13)/'SKU Model'!H10</f>
        <v/>
      </c>
      <c r="F22" s="26">
        <f>B22*D22</f>
        <v/>
      </c>
      <c r="G22" s="26">
        <f>B22*(D22-E22)</f>
        <v/>
      </c>
    </row>
    <row r="23">
      <c r="A23" s="7" t="inlineStr">
        <is>
          <t>NBP-PRE-480</t>
        </is>
      </c>
      <c r="B23" s="26">
        <f>'SKU Model'!E11*$D$5</f>
        <v/>
      </c>
      <c r="C23" s="26">
        <f>('SKU Model'!F11*$C$5)/(1+Assumptions!$B$8)</f>
        <v/>
      </c>
      <c r="D23" s="26">
        <f>C23*(1-IF('SKU Model'!G11="Retail",Assumptions!$B$15,IF('SKU Model'!G11="Distributor",Assumptions!$B$16,Assumptions!$B$17)))</f>
        <v/>
      </c>
      <c r="E23" s="26">
        <f>(('SKU Model'!D11*$B$5*Assumptions!$B$5)+('SKU Model'!C11*Assumptions!$B$9*Assumptions!$B$6)+(('SKU Model'!D11*$B$5*Assumptions!$B$5)*Assumptions!$B$10))*(1+Assumptions!$B$7)+(Assumptions!$B$11+Assumptions!$B$12+Assumptions!$B$13)/'SKU Model'!H11</f>
        <v/>
      </c>
      <c r="F23" s="26">
        <f>B23*D23</f>
        <v/>
      </c>
      <c r="G23" s="26">
        <f>B23*(D23-E23)</f>
        <v/>
      </c>
    </row>
    <row r="24">
      <c r="A24" s="7" t="inlineStr">
        <is>
          <t>NBP-ARG-180</t>
        </is>
      </c>
      <c r="B24" s="26">
        <f>'SKU Model'!E12*$D$5</f>
        <v/>
      </c>
      <c r="C24" s="26">
        <f>('SKU Model'!F12*$C$5)/(1+Assumptions!$B$8)</f>
        <v/>
      </c>
      <c r="D24" s="26">
        <f>C24*(1-IF('SKU Model'!G12="Retail",Assumptions!$B$15,IF('SKU Model'!G12="Distributor",Assumptions!$B$16,Assumptions!$B$17)))</f>
        <v/>
      </c>
      <c r="E24" s="26">
        <f>(('SKU Model'!D12*$B$5*Assumptions!$B$5)+('SKU Model'!C12*Assumptions!$B$9*Assumptions!$B$6)+(('SKU Model'!D12*$B$5*Assumptions!$B$5)*Assumptions!$B$10))*(1+Assumptions!$B$7)+(Assumptions!$B$11+Assumptions!$B$12+Assumptions!$B$13)/'SKU Model'!H12</f>
        <v/>
      </c>
      <c r="F24" s="26">
        <f>B24*D24</f>
        <v/>
      </c>
      <c r="G24" s="26">
        <f>B24*(D24-E24)</f>
        <v/>
      </c>
    </row>
    <row r="25">
      <c r="A25" s="7" t="inlineStr">
        <is>
          <t>NBP-BCAA-180</t>
        </is>
      </c>
      <c r="B25" s="26">
        <f>'SKU Model'!E13*$D$5</f>
        <v/>
      </c>
      <c r="C25" s="26">
        <f>('SKU Model'!F13*$C$5)/(1+Assumptions!$B$8)</f>
        <v/>
      </c>
      <c r="D25" s="26">
        <f>C25*(1-IF('SKU Model'!G13="Retail",Assumptions!$B$15,IF('SKU Model'!G13="Distributor",Assumptions!$B$16,Assumptions!$B$17)))</f>
        <v/>
      </c>
      <c r="E25" s="26">
        <f>(('SKU Model'!D13*$B$5*Assumptions!$B$5)+('SKU Model'!C13*Assumptions!$B$9*Assumptions!$B$6)+(('SKU Model'!D13*$B$5*Assumptions!$B$5)*Assumptions!$B$10))*(1+Assumptions!$B$7)+(Assumptions!$B$11+Assumptions!$B$12+Assumptions!$B$13)/'SKU Model'!H13</f>
        <v/>
      </c>
      <c r="F25" s="26">
        <f>B25*D25</f>
        <v/>
      </c>
      <c r="G25" s="26">
        <f>B25*(D25-E25)</f>
        <v/>
      </c>
    </row>
    <row r="26">
      <c r="A26" s="7" t="inlineStr">
        <is>
          <t>NBP-CAR-180</t>
        </is>
      </c>
      <c r="B26" s="26">
        <f>'SKU Model'!E14*$D$5</f>
        <v/>
      </c>
      <c r="C26" s="26">
        <f>('SKU Model'!F14*$C$5)/(1+Assumptions!$B$8)</f>
        <v/>
      </c>
      <c r="D26" s="26">
        <f>C26*(1-IF('SKU Model'!G14="Retail",Assumptions!$B$15,IF('SKU Model'!G14="Distributor",Assumptions!$B$16,Assumptions!$B$17)))</f>
        <v/>
      </c>
      <c r="E26" s="26">
        <f>(('SKU Model'!D14*$B$5*Assumptions!$B$5)+('SKU Model'!C14*Assumptions!$B$9*Assumptions!$B$6)+(('SKU Model'!D14*$B$5*Assumptions!$B$5)*Assumptions!$B$10))*(1+Assumptions!$B$7)+(Assumptions!$B$11+Assumptions!$B$12+Assumptions!$B$13)/'SKU Model'!H14</f>
        <v/>
      </c>
      <c r="F26" s="26">
        <f>B26*D26</f>
        <v/>
      </c>
      <c r="G26" s="26">
        <f>B26*(D26-E26)</f>
        <v/>
      </c>
    </row>
    <row r="27">
      <c r="A27" s="7" t="inlineStr">
        <is>
          <t>NBP-PUMP-180</t>
        </is>
      </c>
      <c r="B27" s="26">
        <f>'SKU Model'!E15*$D$5</f>
        <v/>
      </c>
      <c r="C27" s="26">
        <f>('SKU Model'!F15*$C$5)/(1+Assumptions!$B$8)</f>
        <v/>
      </c>
      <c r="D27" s="26">
        <f>C27*(1-IF('SKU Model'!G15="Retail",Assumptions!$B$15,IF('SKU Model'!G15="Distributor",Assumptions!$B$16,Assumptions!$B$17)))</f>
        <v/>
      </c>
      <c r="E27" s="26">
        <f>(('SKU Model'!D15*$B$5*Assumptions!$B$5)+('SKU Model'!C15*Assumptions!$B$9*Assumptions!$B$6)+(('SKU Model'!D15*$B$5*Assumptions!$B$5)*Assumptions!$B$10))*(1+Assumptions!$B$7)+(Assumptions!$B$11+Assumptions!$B$12+Assumptions!$B$13)/'SKU Model'!H15</f>
        <v/>
      </c>
      <c r="F27" s="26">
        <f>B27*D27</f>
        <v/>
      </c>
      <c r="G27" s="26">
        <f>B27*(D27-E27)</f>
        <v/>
      </c>
    </row>
    <row r="28">
      <c r="A28" s="7" t="inlineStr">
        <is>
          <t>NBP-LIPO-90</t>
        </is>
      </c>
      <c r="B28" s="26">
        <f>'SKU Model'!E16*$D$5</f>
        <v/>
      </c>
      <c r="C28" s="26">
        <f>('SKU Model'!F16*$C$5)/(1+Assumptions!$B$8)</f>
        <v/>
      </c>
      <c r="D28" s="26">
        <f>C28*(1-IF('SKU Model'!G16="Retail",Assumptions!$B$15,IF('SKU Model'!G16="Distributor",Assumptions!$B$16,Assumptions!$B$17)))</f>
        <v/>
      </c>
      <c r="E28" s="26">
        <f>(('SKU Model'!D16*$B$5*Assumptions!$B$5)+('SKU Model'!C16*Assumptions!$B$9*Assumptions!$B$6)+(('SKU Model'!D16*$B$5*Assumptions!$B$5)*Assumptions!$B$10))*(1+Assumptions!$B$7)+(Assumptions!$B$11+Assumptions!$B$12+Assumptions!$B$13)/'SKU Model'!H16</f>
        <v/>
      </c>
      <c r="F28" s="26">
        <f>B28*D28</f>
        <v/>
      </c>
      <c r="G28" s="26">
        <f>B28*(D28-E28)</f>
        <v/>
      </c>
    </row>
    <row r="29">
      <c r="A29" s="7" t="inlineStr">
        <is>
          <t>NBP-TRIM-454</t>
        </is>
      </c>
      <c r="B29" s="26">
        <f>'SKU Model'!E17*$D$5</f>
        <v/>
      </c>
      <c r="C29" s="26">
        <f>('SKU Model'!F17*$C$5)/(1+Assumptions!$B$8)</f>
        <v/>
      </c>
      <c r="D29" s="26">
        <f>C29*(1-IF('SKU Model'!G17="Retail",Assumptions!$B$15,IF('SKU Model'!G17="Distributor",Assumptions!$B$16,Assumptions!$B$17)))</f>
        <v/>
      </c>
      <c r="E29" s="26">
        <f>(('SKU Model'!D17*$B$5*Assumptions!$B$5)+('SKU Model'!C17*Assumptions!$B$9*Assumptions!$B$6)+(('SKU Model'!D17*$B$5*Assumptions!$B$5)*Assumptions!$B$10))*(1+Assumptions!$B$7)+(Assumptions!$B$11+Assumptions!$B$12+Assumptions!$B$13)/'SKU Model'!H17</f>
        <v/>
      </c>
      <c r="F29" s="26">
        <f>B29*D29</f>
        <v/>
      </c>
      <c r="G29" s="26">
        <f>B29*(D29-E29)</f>
        <v/>
      </c>
    </row>
    <row r="30">
      <c r="A30" s="7" t="inlineStr">
        <is>
          <t>NBP-PROMILK-30</t>
        </is>
      </c>
      <c r="B30" s="26">
        <f>'SKU Model'!E18*$D$5</f>
        <v/>
      </c>
      <c r="C30" s="26">
        <f>('SKU Model'!F18*$C$5)/(1+Assumptions!$B$8)</f>
        <v/>
      </c>
      <c r="D30" s="26">
        <f>C30*(1-IF('SKU Model'!G18="Retail",Assumptions!$B$15,IF('SKU Model'!G18="Distributor",Assumptions!$B$16,Assumptions!$B$17)))</f>
        <v/>
      </c>
      <c r="E30" s="26">
        <f>(('SKU Model'!D18*$B$5*Assumptions!$B$5)+('SKU Model'!C18*Assumptions!$B$9*Assumptions!$B$6)+(('SKU Model'!D18*$B$5*Assumptions!$B$5)*Assumptions!$B$10))*(1+Assumptions!$B$7)+(Assumptions!$B$11+Assumptions!$B$12+Assumptions!$B$13)/'SKU Model'!H18</f>
        <v/>
      </c>
      <c r="F30" s="26">
        <f>B30*D30</f>
        <v/>
      </c>
      <c r="G30" s="26">
        <f>B30*(D30-E30)</f>
        <v/>
      </c>
    </row>
    <row r="31">
      <c r="A31" s="18" t="inlineStr">
        <is>
          <t>TOTAL</t>
        </is>
      </c>
      <c r="B31" s="21">
        <f>SUM(B17:B30)</f>
        <v/>
      </c>
      <c r="C31" s="19" t="n"/>
      <c r="D31" s="19" t="n"/>
      <c r="E31" s="19" t="n"/>
      <c r="F31" s="21">
        <f>SUM(F17:F30)</f>
        <v/>
      </c>
      <c r="G31" s="21">
        <f>SUM(G17:G30)</f>
        <v/>
      </c>
    </row>
    <row r="33">
      <c r="A33" s="25" t="inlineStr">
        <is>
          <t>Base — SKU detail</t>
        </is>
      </c>
    </row>
    <row r="34">
      <c r="A34" s="6" t="inlineStr">
        <is>
          <t>SKU</t>
        </is>
      </c>
      <c r="B34" s="6" t="inlineStr">
        <is>
          <t>Units (scenario)</t>
        </is>
      </c>
      <c r="C34" s="6" t="inlineStr">
        <is>
          <t>Net retail</t>
        </is>
      </c>
      <c r="D34" s="6" t="inlineStr">
        <is>
          <t>Importer price</t>
        </is>
      </c>
      <c r="E34" s="6" t="inlineStr">
        <is>
          <t>Landed cost</t>
        </is>
      </c>
      <c r="F34" s="6" t="inlineStr">
        <is>
          <t>Revenue</t>
        </is>
      </c>
      <c r="G34" s="6" t="inlineStr">
        <is>
          <t>Gross profit</t>
        </is>
      </c>
    </row>
    <row r="35">
      <c r="A35" s="7" t="inlineStr">
        <is>
          <t>NBP-PW-227</t>
        </is>
      </c>
      <c r="B35" s="26">
        <f>'SKU Model'!E5*$D$6</f>
        <v/>
      </c>
      <c r="C35" s="26">
        <f>('SKU Model'!F5*$C$6)/(1+Assumptions!$B$8)</f>
        <v/>
      </c>
      <c r="D35" s="26">
        <f>C35*(1-IF('SKU Model'!G5="Retail",Assumptions!$B$15,IF('SKU Model'!G5="Distributor",Assumptions!$B$16,Assumptions!$B$17)))</f>
        <v/>
      </c>
      <c r="E35" s="26">
        <f>(('SKU Model'!D5*$B$6*Assumptions!$B$5)+('SKU Model'!C5*Assumptions!$B$9*Assumptions!$B$6)+(('SKU Model'!D5*$B$6*Assumptions!$B$5)*Assumptions!$B$10))*(1+Assumptions!$B$7)+(Assumptions!$B$11+Assumptions!$B$12+Assumptions!$B$13)/'SKU Model'!H5</f>
        <v/>
      </c>
      <c r="F35" s="26">
        <f>B35*D35</f>
        <v/>
      </c>
      <c r="G35" s="26">
        <f>B35*(D35-E35)</f>
        <v/>
      </c>
    </row>
    <row r="36">
      <c r="A36" s="7" t="inlineStr">
        <is>
          <t>NBP-ISOW-227</t>
        </is>
      </c>
      <c r="B36" s="26">
        <f>'SKU Model'!E6*$D$6</f>
        <v/>
      </c>
      <c r="C36" s="26">
        <f>('SKU Model'!F6*$C$6)/(1+Assumptions!$B$8)</f>
        <v/>
      </c>
      <c r="D36" s="26">
        <f>C36*(1-IF('SKU Model'!G6="Retail",Assumptions!$B$15,IF('SKU Model'!G6="Distributor",Assumptions!$B$16,Assumptions!$B$17)))</f>
        <v/>
      </c>
      <c r="E36" s="26">
        <f>(('SKU Model'!D6*$B$6*Assumptions!$B$5)+('SKU Model'!C6*Assumptions!$B$9*Assumptions!$B$6)+(('SKU Model'!D6*$B$6*Assumptions!$B$5)*Assumptions!$B$10))*(1+Assumptions!$B$7)+(Assumptions!$B$11+Assumptions!$B$12+Assumptions!$B$13)/'SKU Model'!H6</f>
        <v/>
      </c>
      <c r="F36" s="26">
        <f>B36*D36</f>
        <v/>
      </c>
      <c r="G36" s="26">
        <f>B36*(D36-E36)</f>
        <v/>
      </c>
    </row>
    <row r="37">
      <c r="A37" s="7" t="inlineStr">
        <is>
          <t>NBP-EISO-227</t>
        </is>
      </c>
      <c r="B37" s="26">
        <f>'SKU Model'!E7*$D$6</f>
        <v/>
      </c>
      <c r="C37" s="26">
        <f>('SKU Model'!F7*$C$6)/(1+Assumptions!$B$8)</f>
        <v/>
      </c>
      <c r="D37" s="26">
        <f>C37*(1-IF('SKU Model'!G7="Retail",Assumptions!$B$15,IF('SKU Model'!G7="Distributor",Assumptions!$B$16,Assumptions!$B$17)))</f>
        <v/>
      </c>
      <c r="E37" s="26">
        <f>(('SKU Model'!D7*$B$6*Assumptions!$B$5)+('SKU Model'!C7*Assumptions!$B$9*Assumptions!$B$6)+(('SKU Model'!D7*$B$6*Assumptions!$B$5)*Assumptions!$B$10))*(1+Assumptions!$B$7)+(Assumptions!$B$11+Assumptions!$B$12+Assumptions!$B$13)/'SKU Model'!H7</f>
        <v/>
      </c>
      <c r="F37" s="26">
        <f>B37*D37</f>
        <v/>
      </c>
      <c r="G37" s="26">
        <f>B37*(D37-E37)</f>
        <v/>
      </c>
    </row>
    <row r="38">
      <c r="A38" s="7" t="inlineStr">
        <is>
          <t>NBP-EMG-227</t>
        </is>
      </c>
      <c r="B38" s="26">
        <f>'SKU Model'!E8*$D$6</f>
        <v/>
      </c>
      <c r="C38" s="26">
        <f>('SKU Model'!F8*$C$6)/(1+Assumptions!$B$8)</f>
        <v/>
      </c>
      <c r="D38" s="26">
        <f>C38*(1-IF('SKU Model'!G8="Retail",Assumptions!$B$15,IF('SKU Model'!G8="Distributor",Assumptions!$B$16,Assumptions!$B$17)))</f>
        <v/>
      </c>
      <c r="E38" s="26">
        <f>(('SKU Model'!D8*$B$6*Assumptions!$B$5)+('SKU Model'!C8*Assumptions!$B$9*Assumptions!$B$6)+(('SKU Model'!D8*$B$6*Assumptions!$B$5)*Assumptions!$B$10))*(1+Assumptions!$B$7)+(Assumptions!$B$11+Assumptions!$B$12+Assumptions!$B$13)/'SKU Model'!H8</f>
        <v/>
      </c>
      <c r="F38" s="26">
        <f>B38*D38</f>
        <v/>
      </c>
      <c r="G38" s="26">
        <f>B38*(D38-E38)</f>
        <v/>
      </c>
    </row>
    <row r="39">
      <c r="A39" s="7" t="inlineStr">
        <is>
          <t>NBP-EMG-454</t>
        </is>
      </c>
      <c r="B39" s="26">
        <f>'SKU Model'!E9*$D$6</f>
        <v/>
      </c>
      <c r="C39" s="26">
        <f>('SKU Model'!F9*$C$6)/(1+Assumptions!$B$8)</f>
        <v/>
      </c>
      <c r="D39" s="26">
        <f>C39*(1-IF('SKU Model'!G9="Retail",Assumptions!$B$15,IF('SKU Model'!G9="Distributor",Assumptions!$B$16,Assumptions!$B$17)))</f>
        <v/>
      </c>
      <c r="E39" s="26">
        <f>(('SKU Model'!D9*$B$6*Assumptions!$B$5)+('SKU Model'!C9*Assumptions!$B$9*Assumptions!$B$6)+(('SKU Model'!D9*$B$6*Assumptions!$B$5)*Assumptions!$B$10))*(1+Assumptions!$B$7)+(Assumptions!$B$11+Assumptions!$B$12+Assumptions!$B$13)/'SKU Model'!H9</f>
        <v/>
      </c>
      <c r="F39" s="26">
        <f>B39*D39</f>
        <v/>
      </c>
      <c r="G39" s="26">
        <f>B39*(D39-E39)</f>
        <v/>
      </c>
    </row>
    <row r="40">
      <c r="A40" s="7" t="inlineStr">
        <is>
          <t>NBP-CRE-400</t>
        </is>
      </c>
      <c r="B40" s="26">
        <f>'SKU Model'!E10*$D$6</f>
        <v/>
      </c>
      <c r="C40" s="26">
        <f>('SKU Model'!F10*$C$6)/(1+Assumptions!$B$8)</f>
        <v/>
      </c>
      <c r="D40" s="26">
        <f>C40*(1-IF('SKU Model'!G10="Retail",Assumptions!$B$15,IF('SKU Model'!G10="Distributor",Assumptions!$B$16,Assumptions!$B$17)))</f>
        <v/>
      </c>
      <c r="E40" s="26">
        <f>(('SKU Model'!D10*$B$6*Assumptions!$B$5)+('SKU Model'!C10*Assumptions!$B$9*Assumptions!$B$6)+(('SKU Model'!D10*$B$6*Assumptions!$B$5)*Assumptions!$B$10))*(1+Assumptions!$B$7)+(Assumptions!$B$11+Assumptions!$B$12+Assumptions!$B$13)/'SKU Model'!H10</f>
        <v/>
      </c>
      <c r="F40" s="26">
        <f>B40*D40</f>
        <v/>
      </c>
      <c r="G40" s="26">
        <f>B40*(D40-E40)</f>
        <v/>
      </c>
    </row>
    <row r="41">
      <c r="A41" s="7" t="inlineStr">
        <is>
          <t>NBP-PRE-480</t>
        </is>
      </c>
      <c r="B41" s="26">
        <f>'SKU Model'!E11*$D$6</f>
        <v/>
      </c>
      <c r="C41" s="26">
        <f>('SKU Model'!F11*$C$6)/(1+Assumptions!$B$8)</f>
        <v/>
      </c>
      <c r="D41" s="26">
        <f>C41*(1-IF('SKU Model'!G11="Retail",Assumptions!$B$15,IF('SKU Model'!G11="Distributor",Assumptions!$B$16,Assumptions!$B$17)))</f>
        <v/>
      </c>
      <c r="E41" s="26">
        <f>(('SKU Model'!D11*$B$6*Assumptions!$B$5)+('SKU Model'!C11*Assumptions!$B$9*Assumptions!$B$6)+(('SKU Model'!D11*$B$6*Assumptions!$B$5)*Assumptions!$B$10))*(1+Assumptions!$B$7)+(Assumptions!$B$11+Assumptions!$B$12+Assumptions!$B$13)/'SKU Model'!H11</f>
        <v/>
      </c>
      <c r="F41" s="26">
        <f>B41*D41</f>
        <v/>
      </c>
      <c r="G41" s="26">
        <f>B41*(D41-E41)</f>
        <v/>
      </c>
    </row>
    <row r="42">
      <c r="A42" s="7" t="inlineStr">
        <is>
          <t>NBP-ARG-180</t>
        </is>
      </c>
      <c r="B42" s="26">
        <f>'SKU Model'!E12*$D$6</f>
        <v/>
      </c>
      <c r="C42" s="26">
        <f>('SKU Model'!F12*$C$6)/(1+Assumptions!$B$8)</f>
        <v/>
      </c>
      <c r="D42" s="26">
        <f>C42*(1-IF('SKU Model'!G12="Retail",Assumptions!$B$15,IF('SKU Model'!G12="Distributor",Assumptions!$B$16,Assumptions!$B$17)))</f>
        <v/>
      </c>
      <c r="E42" s="26">
        <f>(('SKU Model'!D12*$B$6*Assumptions!$B$5)+('SKU Model'!C12*Assumptions!$B$9*Assumptions!$B$6)+(('SKU Model'!D12*$B$6*Assumptions!$B$5)*Assumptions!$B$10))*(1+Assumptions!$B$7)+(Assumptions!$B$11+Assumptions!$B$12+Assumptions!$B$13)/'SKU Model'!H12</f>
        <v/>
      </c>
      <c r="F42" s="26">
        <f>B42*D42</f>
        <v/>
      </c>
      <c r="G42" s="26">
        <f>B42*(D42-E42)</f>
        <v/>
      </c>
    </row>
    <row r="43">
      <c r="A43" s="7" t="inlineStr">
        <is>
          <t>NBP-BCAA-180</t>
        </is>
      </c>
      <c r="B43" s="26">
        <f>'SKU Model'!E13*$D$6</f>
        <v/>
      </c>
      <c r="C43" s="26">
        <f>('SKU Model'!F13*$C$6)/(1+Assumptions!$B$8)</f>
        <v/>
      </c>
      <c r="D43" s="26">
        <f>C43*(1-IF('SKU Model'!G13="Retail",Assumptions!$B$15,IF('SKU Model'!G13="Distributor",Assumptions!$B$16,Assumptions!$B$17)))</f>
        <v/>
      </c>
      <c r="E43" s="26">
        <f>(('SKU Model'!D13*$B$6*Assumptions!$B$5)+('SKU Model'!C13*Assumptions!$B$9*Assumptions!$B$6)+(('SKU Model'!D13*$B$6*Assumptions!$B$5)*Assumptions!$B$10))*(1+Assumptions!$B$7)+(Assumptions!$B$11+Assumptions!$B$12+Assumptions!$B$13)/'SKU Model'!H13</f>
        <v/>
      </c>
      <c r="F43" s="26">
        <f>B43*D43</f>
        <v/>
      </c>
      <c r="G43" s="26">
        <f>B43*(D43-E43)</f>
        <v/>
      </c>
    </row>
    <row r="44">
      <c r="A44" s="7" t="inlineStr">
        <is>
          <t>NBP-CAR-180</t>
        </is>
      </c>
      <c r="B44" s="26">
        <f>'SKU Model'!E14*$D$6</f>
        <v/>
      </c>
      <c r="C44" s="26">
        <f>('SKU Model'!F14*$C$6)/(1+Assumptions!$B$8)</f>
        <v/>
      </c>
      <c r="D44" s="26">
        <f>C44*(1-IF('SKU Model'!G14="Retail",Assumptions!$B$15,IF('SKU Model'!G14="Distributor",Assumptions!$B$16,Assumptions!$B$17)))</f>
        <v/>
      </c>
      <c r="E44" s="26">
        <f>(('SKU Model'!D14*$B$6*Assumptions!$B$5)+('SKU Model'!C14*Assumptions!$B$9*Assumptions!$B$6)+(('SKU Model'!D14*$B$6*Assumptions!$B$5)*Assumptions!$B$10))*(1+Assumptions!$B$7)+(Assumptions!$B$11+Assumptions!$B$12+Assumptions!$B$13)/'SKU Model'!H14</f>
        <v/>
      </c>
      <c r="F44" s="26">
        <f>B44*D44</f>
        <v/>
      </c>
      <c r="G44" s="26">
        <f>B44*(D44-E44)</f>
        <v/>
      </c>
    </row>
    <row r="45">
      <c r="A45" s="7" t="inlineStr">
        <is>
          <t>NBP-PUMP-180</t>
        </is>
      </c>
      <c r="B45" s="26">
        <f>'SKU Model'!E15*$D$6</f>
        <v/>
      </c>
      <c r="C45" s="26">
        <f>('SKU Model'!F15*$C$6)/(1+Assumptions!$B$8)</f>
        <v/>
      </c>
      <c r="D45" s="26">
        <f>C45*(1-IF('SKU Model'!G15="Retail",Assumptions!$B$15,IF('SKU Model'!G15="Distributor",Assumptions!$B$16,Assumptions!$B$17)))</f>
        <v/>
      </c>
      <c r="E45" s="26">
        <f>(('SKU Model'!D15*$B$6*Assumptions!$B$5)+('SKU Model'!C15*Assumptions!$B$9*Assumptions!$B$6)+(('SKU Model'!D15*$B$6*Assumptions!$B$5)*Assumptions!$B$10))*(1+Assumptions!$B$7)+(Assumptions!$B$11+Assumptions!$B$12+Assumptions!$B$13)/'SKU Model'!H15</f>
        <v/>
      </c>
      <c r="F45" s="26">
        <f>B45*D45</f>
        <v/>
      </c>
      <c r="G45" s="26">
        <f>B45*(D45-E45)</f>
        <v/>
      </c>
    </row>
    <row r="46">
      <c r="A46" s="7" t="inlineStr">
        <is>
          <t>NBP-LIPO-90</t>
        </is>
      </c>
      <c r="B46" s="26">
        <f>'SKU Model'!E16*$D$6</f>
        <v/>
      </c>
      <c r="C46" s="26">
        <f>('SKU Model'!F16*$C$6)/(1+Assumptions!$B$8)</f>
        <v/>
      </c>
      <c r="D46" s="26">
        <f>C46*(1-IF('SKU Model'!G16="Retail",Assumptions!$B$15,IF('SKU Model'!G16="Distributor",Assumptions!$B$16,Assumptions!$B$17)))</f>
        <v/>
      </c>
      <c r="E46" s="26">
        <f>(('SKU Model'!D16*$B$6*Assumptions!$B$5)+('SKU Model'!C16*Assumptions!$B$9*Assumptions!$B$6)+(('SKU Model'!D16*$B$6*Assumptions!$B$5)*Assumptions!$B$10))*(1+Assumptions!$B$7)+(Assumptions!$B$11+Assumptions!$B$12+Assumptions!$B$13)/'SKU Model'!H16</f>
        <v/>
      </c>
      <c r="F46" s="26">
        <f>B46*D46</f>
        <v/>
      </c>
      <c r="G46" s="26">
        <f>B46*(D46-E46)</f>
        <v/>
      </c>
    </row>
    <row r="47">
      <c r="A47" s="7" t="inlineStr">
        <is>
          <t>NBP-TRIM-454</t>
        </is>
      </c>
      <c r="B47" s="26">
        <f>'SKU Model'!E17*$D$6</f>
        <v/>
      </c>
      <c r="C47" s="26">
        <f>('SKU Model'!F17*$C$6)/(1+Assumptions!$B$8)</f>
        <v/>
      </c>
      <c r="D47" s="26">
        <f>C47*(1-IF('SKU Model'!G17="Retail",Assumptions!$B$15,IF('SKU Model'!G17="Distributor",Assumptions!$B$16,Assumptions!$B$17)))</f>
        <v/>
      </c>
      <c r="E47" s="26">
        <f>(('SKU Model'!D17*$B$6*Assumptions!$B$5)+('SKU Model'!C17*Assumptions!$B$9*Assumptions!$B$6)+(('SKU Model'!D17*$B$6*Assumptions!$B$5)*Assumptions!$B$10))*(1+Assumptions!$B$7)+(Assumptions!$B$11+Assumptions!$B$12+Assumptions!$B$13)/'SKU Model'!H17</f>
        <v/>
      </c>
      <c r="F47" s="26">
        <f>B47*D47</f>
        <v/>
      </c>
      <c r="G47" s="26">
        <f>B47*(D47-E47)</f>
        <v/>
      </c>
    </row>
    <row r="48">
      <c r="A48" s="7" t="inlineStr">
        <is>
          <t>NBP-PROMILK-30</t>
        </is>
      </c>
      <c r="B48" s="26">
        <f>'SKU Model'!E18*$D$6</f>
        <v/>
      </c>
      <c r="C48" s="26">
        <f>('SKU Model'!F18*$C$6)/(1+Assumptions!$B$8)</f>
        <v/>
      </c>
      <c r="D48" s="26">
        <f>C48*(1-IF('SKU Model'!G18="Retail",Assumptions!$B$15,IF('SKU Model'!G18="Distributor",Assumptions!$B$16,Assumptions!$B$17)))</f>
        <v/>
      </c>
      <c r="E48" s="26">
        <f>(('SKU Model'!D18*$B$6*Assumptions!$B$5)+('SKU Model'!C18*Assumptions!$B$9*Assumptions!$B$6)+(('SKU Model'!D18*$B$6*Assumptions!$B$5)*Assumptions!$B$10))*(1+Assumptions!$B$7)+(Assumptions!$B$11+Assumptions!$B$12+Assumptions!$B$13)/'SKU Model'!H18</f>
        <v/>
      </c>
      <c r="F48" s="26">
        <f>B48*D48</f>
        <v/>
      </c>
      <c r="G48" s="26">
        <f>B48*(D48-E48)</f>
        <v/>
      </c>
    </row>
    <row r="49">
      <c r="A49" s="18" t="inlineStr">
        <is>
          <t>TOTAL</t>
        </is>
      </c>
      <c r="B49" s="21">
        <f>SUM(B35:B48)</f>
        <v/>
      </c>
      <c r="C49" s="19" t="n"/>
      <c r="D49" s="19" t="n"/>
      <c r="E49" s="19" t="n"/>
      <c r="F49" s="21">
        <f>SUM(F35:F48)</f>
        <v/>
      </c>
      <c r="G49" s="21">
        <f>SUM(G35:G48)</f>
        <v/>
      </c>
    </row>
    <row r="51">
      <c r="A51" s="25" t="inlineStr">
        <is>
          <t>Optimistic — SKU detail</t>
        </is>
      </c>
    </row>
    <row r="52">
      <c r="A52" s="6" t="inlineStr">
        <is>
          <t>SKU</t>
        </is>
      </c>
      <c r="B52" s="6" t="inlineStr">
        <is>
          <t>Units (scenario)</t>
        </is>
      </c>
      <c r="C52" s="6" t="inlineStr">
        <is>
          <t>Net retail</t>
        </is>
      </c>
      <c r="D52" s="6" t="inlineStr">
        <is>
          <t>Importer price</t>
        </is>
      </c>
      <c r="E52" s="6" t="inlineStr">
        <is>
          <t>Landed cost</t>
        </is>
      </c>
      <c r="F52" s="6" t="inlineStr">
        <is>
          <t>Revenue</t>
        </is>
      </c>
      <c r="G52" s="6" t="inlineStr">
        <is>
          <t>Gross profit</t>
        </is>
      </c>
    </row>
    <row r="53">
      <c r="A53" s="7" t="inlineStr">
        <is>
          <t>NBP-PW-227</t>
        </is>
      </c>
      <c r="B53" s="26">
        <f>'SKU Model'!E5*$D$7</f>
        <v/>
      </c>
      <c r="C53" s="26">
        <f>('SKU Model'!F5*$C$7)/(1+Assumptions!$B$8)</f>
        <v/>
      </c>
      <c r="D53" s="26">
        <f>C53*(1-IF('SKU Model'!G5="Retail",Assumptions!$B$15,IF('SKU Model'!G5="Distributor",Assumptions!$B$16,Assumptions!$B$17)))</f>
        <v/>
      </c>
      <c r="E53" s="26">
        <f>(('SKU Model'!D5*$B$7*Assumptions!$B$5)+('SKU Model'!C5*Assumptions!$B$9*Assumptions!$B$6)+(('SKU Model'!D5*$B$7*Assumptions!$B$5)*Assumptions!$B$10))*(1+Assumptions!$B$7)+(Assumptions!$B$11+Assumptions!$B$12+Assumptions!$B$13)/'SKU Model'!H5</f>
        <v/>
      </c>
      <c r="F53" s="26">
        <f>B53*D53</f>
        <v/>
      </c>
      <c r="G53" s="26">
        <f>B53*(D53-E53)</f>
        <v/>
      </c>
    </row>
    <row r="54">
      <c r="A54" s="7" t="inlineStr">
        <is>
          <t>NBP-ISOW-227</t>
        </is>
      </c>
      <c r="B54" s="26">
        <f>'SKU Model'!E6*$D$7</f>
        <v/>
      </c>
      <c r="C54" s="26">
        <f>('SKU Model'!F6*$C$7)/(1+Assumptions!$B$8)</f>
        <v/>
      </c>
      <c r="D54" s="26">
        <f>C54*(1-IF('SKU Model'!G6="Retail",Assumptions!$B$15,IF('SKU Model'!G6="Distributor",Assumptions!$B$16,Assumptions!$B$17)))</f>
        <v/>
      </c>
      <c r="E54" s="26">
        <f>(('SKU Model'!D6*$B$7*Assumptions!$B$5)+('SKU Model'!C6*Assumptions!$B$9*Assumptions!$B$6)+(('SKU Model'!D6*$B$7*Assumptions!$B$5)*Assumptions!$B$10))*(1+Assumptions!$B$7)+(Assumptions!$B$11+Assumptions!$B$12+Assumptions!$B$13)/'SKU Model'!H6</f>
        <v/>
      </c>
      <c r="F54" s="26">
        <f>B54*D54</f>
        <v/>
      </c>
      <c r="G54" s="26">
        <f>B54*(D54-E54)</f>
        <v/>
      </c>
    </row>
    <row r="55">
      <c r="A55" s="7" t="inlineStr">
        <is>
          <t>NBP-EISO-227</t>
        </is>
      </c>
      <c r="B55" s="26">
        <f>'SKU Model'!E7*$D$7</f>
        <v/>
      </c>
      <c r="C55" s="26">
        <f>('SKU Model'!F7*$C$7)/(1+Assumptions!$B$8)</f>
        <v/>
      </c>
      <c r="D55" s="26">
        <f>C55*(1-IF('SKU Model'!G7="Retail",Assumptions!$B$15,IF('SKU Model'!G7="Distributor",Assumptions!$B$16,Assumptions!$B$17)))</f>
        <v/>
      </c>
      <c r="E55" s="26">
        <f>(('SKU Model'!D7*$B$7*Assumptions!$B$5)+('SKU Model'!C7*Assumptions!$B$9*Assumptions!$B$6)+(('SKU Model'!D7*$B$7*Assumptions!$B$5)*Assumptions!$B$10))*(1+Assumptions!$B$7)+(Assumptions!$B$11+Assumptions!$B$12+Assumptions!$B$13)/'SKU Model'!H7</f>
        <v/>
      </c>
      <c r="F55" s="26">
        <f>B55*D55</f>
        <v/>
      </c>
      <c r="G55" s="26">
        <f>B55*(D55-E55)</f>
        <v/>
      </c>
    </row>
    <row r="56">
      <c r="A56" s="7" t="inlineStr">
        <is>
          <t>NBP-EMG-227</t>
        </is>
      </c>
      <c r="B56" s="26">
        <f>'SKU Model'!E8*$D$7</f>
        <v/>
      </c>
      <c r="C56" s="26">
        <f>('SKU Model'!F8*$C$7)/(1+Assumptions!$B$8)</f>
        <v/>
      </c>
      <c r="D56" s="26">
        <f>C56*(1-IF('SKU Model'!G8="Retail",Assumptions!$B$15,IF('SKU Model'!G8="Distributor",Assumptions!$B$16,Assumptions!$B$17)))</f>
        <v/>
      </c>
      <c r="E56" s="26">
        <f>(('SKU Model'!D8*$B$7*Assumptions!$B$5)+('SKU Model'!C8*Assumptions!$B$9*Assumptions!$B$6)+(('SKU Model'!D8*$B$7*Assumptions!$B$5)*Assumptions!$B$10))*(1+Assumptions!$B$7)+(Assumptions!$B$11+Assumptions!$B$12+Assumptions!$B$13)/'SKU Model'!H8</f>
        <v/>
      </c>
      <c r="F56" s="26">
        <f>B56*D56</f>
        <v/>
      </c>
      <c r="G56" s="26">
        <f>B56*(D56-E56)</f>
        <v/>
      </c>
    </row>
    <row r="57">
      <c r="A57" s="7" t="inlineStr">
        <is>
          <t>NBP-EMG-454</t>
        </is>
      </c>
      <c r="B57" s="26">
        <f>'SKU Model'!E9*$D$7</f>
        <v/>
      </c>
      <c r="C57" s="26">
        <f>('SKU Model'!F9*$C$7)/(1+Assumptions!$B$8)</f>
        <v/>
      </c>
      <c r="D57" s="26">
        <f>C57*(1-IF('SKU Model'!G9="Retail",Assumptions!$B$15,IF('SKU Model'!G9="Distributor",Assumptions!$B$16,Assumptions!$B$17)))</f>
        <v/>
      </c>
      <c r="E57" s="26">
        <f>(('SKU Model'!D9*$B$7*Assumptions!$B$5)+('SKU Model'!C9*Assumptions!$B$9*Assumptions!$B$6)+(('SKU Model'!D9*$B$7*Assumptions!$B$5)*Assumptions!$B$10))*(1+Assumptions!$B$7)+(Assumptions!$B$11+Assumptions!$B$12+Assumptions!$B$13)/'SKU Model'!H9</f>
        <v/>
      </c>
      <c r="F57" s="26">
        <f>B57*D57</f>
        <v/>
      </c>
      <c r="G57" s="26">
        <f>B57*(D57-E57)</f>
        <v/>
      </c>
    </row>
    <row r="58">
      <c r="A58" s="7" t="inlineStr">
        <is>
          <t>NBP-CRE-400</t>
        </is>
      </c>
      <c r="B58" s="26">
        <f>'SKU Model'!E10*$D$7</f>
        <v/>
      </c>
      <c r="C58" s="26">
        <f>('SKU Model'!F10*$C$7)/(1+Assumptions!$B$8)</f>
        <v/>
      </c>
      <c r="D58" s="26">
        <f>C58*(1-IF('SKU Model'!G10="Retail",Assumptions!$B$15,IF('SKU Model'!G10="Distributor",Assumptions!$B$16,Assumptions!$B$17)))</f>
        <v/>
      </c>
      <c r="E58" s="26">
        <f>(('SKU Model'!D10*$B$7*Assumptions!$B$5)+('SKU Model'!C10*Assumptions!$B$9*Assumptions!$B$6)+(('SKU Model'!D10*$B$7*Assumptions!$B$5)*Assumptions!$B$10))*(1+Assumptions!$B$7)+(Assumptions!$B$11+Assumptions!$B$12+Assumptions!$B$13)/'SKU Model'!H10</f>
        <v/>
      </c>
      <c r="F58" s="26">
        <f>B58*D58</f>
        <v/>
      </c>
      <c r="G58" s="26">
        <f>B58*(D58-E58)</f>
        <v/>
      </c>
    </row>
    <row r="59">
      <c r="A59" s="7" t="inlineStr">
        <is>
          <t>NBP-PRE-480</t>
        </is>
      </c>
      <c r="B59" s="26">
        <f>'SKU Model'!E11*$D$7</f>
        <v/>
      </c>
      <c r="C59" s="26">
        <f>('SKU Model'!F11*$C$7)/(1+Assumptions!$B$8)</f>
        <v/>
      </c>
      <c r="D59" s="26">
        <f>C59*(1-IF('SKU Model'!G11="Retail",Assumptions!$B$15,IF('SKU Model'!G11="Distributor",Assumptions!$B$16,Assumptions!$B$17)))</f>
        <v/>
      </c>
      <c r="E59" s="26">
        <f>(('SKU Model'!D11*$B$7*Assumptions!$B$5)+('SKU Model'!C11*Assumptions!$B$9*Assumptions!$B$6)+(('SKU Model'!D11*$B$7*Assumptions!$B$5)*Assumptions!$B$10))*(1+Assumptions!$B$7)+(Assumptions!$B$11+Assumptions!$B$12+Assumptions!$B$13)/'SKU Model'!H11</f>
        <v/>
      </c>
      <c r="F59" s="26">
        <f>B59*D59</f>
        <v/>
      </c>
      <c r="G59" s="26">
        <f>B59*(D59-E59)</f>
        <v/>
      </c>
    </row>
    <row r="60">
      <c r="A60" s="7" t="inlineStr">
        <is>
          <t>NBP-ARG-180</t>
        </is>
      </c>
      <c r="B60" s="26">
        <f>'SKU Model'!E12*$D$7</f>
        <v/>
      </c>
      <c r="C60" s="26">
        <f>('SKU Model'!F12*$C$7)/(1+Assumptions!$B$8)</f>
        <v/>
      </c>
      <c r="D60" s="26">
        <f>C60*(1-IF('SKU Model'!G12="Retail",Assumptions!$B$15,IF('SKU Model'!G12="Distributor",Assumptions!$B$16,Assumptions!$B$17)))</f>
        <v/>
      </c>
      <c r="E60" s="26">
        <f>(('SKU Model'!D12*$B$7*Assumptions!$B$5)+('SKU Model'!C12*Assumptions!$B$9*Assumptions!$B$6)+(('SKU Model'!D12*$B$7*Assumptions!$B$5)*Assumptions!$B$10))*(1+Assumptions!$B$7)+(Assumptions!$B$11+Assumptions!$B$12+Assumptions!$B$13)/'SKU Model'!H12</f>
        <v/>
      </c>
      <c r="F60" s="26">
        <f>B60*D60</f>
        <v/>
      </c>
      <c r="G60" s="26">
        <f>B60*(D60-E60)</f>
        <v/>
      </c>
    </row>
    <row r="61">
      <c r="A61" s="7" t="inlineStr">
        <is>
          <t>NBP-BCAA-180</t>
        </is>
      </c>
      <c r="B61" s="26">
        <f>'SKU Model'!E13*$D$7</f>
        <v/>
      </c>
      <c r="C61" s="26">
        <f>('SKU Model'!F13*$C$7)/(1+Assumptions!$B$8)</f>
        <v/>
      </c>
      <c r="D61" s="26">
        <f>C61*(1-IF('SKU Model'!G13="Retail",Assumptions!$B$15,IF('SKU Model'!G13="Distributor",Assumptions!$B$16,Assumptions!$B$17)))</f>
        <v/>
      </c>
      <c r="E61" s="26">
        <f>(('SKU Model'!D13*$B$7*Assumptions!$B$5)+('SKU Model'!C13*Assumptions!$B$9*Assumptions!$B$6)+(('SKU Model'!D13*$B$7*Assumptions!$B$5)*Assumptions!$B$10))*(1+Assumptions!$B$7)+(Assumptions!$B$11+Assumptions!$B$12+Assumptions!$B$13)/'SKU Model'!H13</f>
        <v/>
      </c>
      <c r="F61" s="26">
        <f>B61*D61</f>
        <v/>
      </c>
      <c r="G61" s="26">
        <f>B61*(D61-E61)</f>
        <v/>
      </c>
    </row>
    <row r="62">
      <c r="A62" s="7" t="inlineStr">
        <is>
          <t>NBP-CAR-180</t>
        </is>
      </c>
      <c r="B62" s="26">
        <f>'SKU Model'!E14*$D$7</f>
        <v/>
      </c>
      <c r="C62" s="26">
        <f>('SKU Model'!F14*$C$7)/(1+Assumptions!$B$8)</f>
        <v/>
      </c>
      <c r="D62" s="26">
        <f>C62*(1-IF('SKU Model'!G14="Retail",Assumptions!$B$15,IF('SKU Model'!G14="Distributor",Assumptions!$B$16,Assumptions!$B$17)))</f>
        <v/>
      </c>
      <c r="E62" s="26">
        <f>(('SKU Model'!D14*$B$7*Assumptions!$B$5)+('SKU Model'!C14*Assumptions!$B$9*Assumptions!$B$6)+(('SKU Model'!D14*$B$7*Assumptions!$B$5)*Assumptions!$B$10))*(1+Assumptions!$B$7)+(Assumptions!$B$11+Assumptions!$B$12+Assumptions!$B$13)/'SKU Model'!H14</f>
        <v/>
      </c>
      <c r="F62" s="26">
        <f>B62*D62</f>
        <v/>
      </c>
      <c r="G62" s="26">
        <f>B62*(D62-E62)</f>
        <v/>
      </c>
    </row>
    <row r="63">
      <c r="A63" s="7" t="inlineStr">
        <is>
          <t>NBP-PUMP-180</t>
        </is>
      </c>
      <c r="B63" s="26">
        <f>'SKU Model'!E15*$D$7</f>
        <v/>
      </c>
      <c r="C63" s="26">
        <f>('SKU Model'!F15*$C$7)/(1+Assumptions!$B$8)</f>
        <v/>
      </c>
      <c r="D63" s="26">
        <f>C63*(1-IF('SKU Model'!G15="Retail",Assumptions!$B$15,IF('SKU Model'!G15="Distributor",Assumptions!$B$16,Assumptions!$B$17)))</f>
        <v/>
      </c>
      <c r="E63" s="26">
        <f>(('SKU Model'!D15*$B$7*Assumptions!$B$5)+('SKU Model'!C15*Assumptions!$B$9*Assumptions!$B$6)+(('SKU Model'!D15*$B$7*Assumptions!$B$5)*Assumptions!$B$10))*(1+Assumptions!$B$7)+(Assumptions!$B$11+Assumptions!$B$12+Assumptions!$B$13)/'SKU Model'!H15</f>
        <v/>
      </c>
      <c r="F63" s="26">
        <f>B63*D63</f>
        <v/>
      </c>
      <c r="G63" s="26">
        <f>B63*(D63-E63)</f>
        <v/>
      </c>
    </row>
    <row r="64">
      <c r="A64" s="7" t="inlineStr">
        <is>
          <t>NBP-LIPO-90</t>
        </is>
      </c>
      <c r="B64" s="26">
        <f>'SKU Model'!E16*$D$7</f>
        <v/>
      </c>
      <c r="C64" s="26">
        <f>('SKU Model'!F16*$C$7)/(1+Assumptions!$B$8)</f>
        <v/>
      </c>
      <c r="D64" s="26">
        <f>C64*(1-IF('SKU Model'!G16="Retail",Assumptions!$B$15,IF('SKU Model'!G16="Distributor",Assumptions!$B$16,Assumptions!$B$17)))</f>
        <v/>
      </c>
      <c r="E64" s="26">
        <f>(('SKU Model'!D16*$B$7*Assumptions!$B$5)+('SKU Model'!C16*Assumptions!$B$9*Assumptions!$B$6)+(('SKU Model'!D16*$B$7*Assumptions!$B$5)*Assumptions!$B$10))*(1+Assumptions!$B$7)+(Assumptions!$B$11+Assumptions!$B$12+Assumptions!$B$13)/'SKU Model'!H16</f>
        <v/>
      </c>
      <c r="F64" s="26">
        <f>B64*D64</f>
        <v/>
      </c>
      <c r="G64" s="26">
        <f>B64*(D64-E64)</f>
        <v/>
      </c>
    </row>
    <row r="65">
      <c r="A65" s="7" t="inlineStr">
        <is>
          <t>NBP-TRIM-454</t>
        </is>
      </c>
      <c r="B65" s="26">
        <f>'SKU Model'!E17*$D$7</f>
        <v/>
      </c>
      <c r="C65" s="26">
        <f>('SKU Model'!F17*$C$7)/(1+Assumptions!$B$8)</f>
        <v/>
      </c>
      <c r="D65" s="26">
        <f>C65*(1-IF('SKU Model'!G17="Retail",Assumptions!$B$15,IF('SKU Model'!G17="Distributor",Assumptions!$B$16,Assumptions!$B$17)))</f>
        <v/>
      </c>
      <c r="E65" s="26">
        <f>(('SKU Model'!D17*$B$7*Assumptions!$B$5)+('SKU Model'!C17*Assumptions!$B$9*Assumptions!$B$6)+(('SKU Model'!D17*$B$7*Assumptions!$B$5)*Assumptions!$B$10))*(1+Assumptions!$B$7)+(Assumptions!$B$11+Assumptions!$B$12+Assumptions!$B$13)/'SKU Model'!H17</f>
        <v/>
      </c>
      <c r="F65" s="26">
        <f>B65*D65</f>
        <v/>
      </c>
      <c r="G65" s="26">
        <f>B65*(D65-E65)</f>
        <v/>
      </c>
    </row>
    <row r="66">
      <c r="A66" s="7" t="inlineStr">
        <is>
          <t>NBP-PROMILK-30</t>
        </is>
      </c>
      <c r="B66" s="26">
        <f>'SKU Model'!E18*$D$7</f>
        <v/>
      </c>
      <c r="C66" s="26">
        <f>('SKU Model'!F18*$C$7)/(1+Assumptions!$B$8)</f>
        <v/>
      </c>
      <c r="D66" s="26">
        <f>C66*(1-IF('SKU Model'!G18="Retail",Assumptions!$B$15,IF('SKU Model'!G18="Distributor",Assumptions!$B$16,Assumptions!$B$17)))</f>
        <v/>
      </c>
      <c r="E66" s="26">
        <f>(('SKU Model'!D18*$B$7*Assumptions!$B$5)+('SKU Model'!C18*Assumptions!$B$9*Assumptions!$B$6)+(('SKU Model'!D18*$B$7*Assumptions!$B$5)*Assumptions!$B$10))*(1+Assumptions!$B$7)+(Assumptions!$B$11+Assumptions!$B$12+Assumptions!$B$13)/'SKU Model'!H18</f>
        <v/>
      </c>
      <c r="F66" s="26">
        <f>B66*D66</f>
        <v/>
      </c>
      <c r="G66" s="26">
        <f>B66*(D66-E66)</f>
        <v/>
      </c>
    </row>
    <row r="67">
      <c r="A67" s="18" t="inlineStr">
        <is>
          <t>TOTAL</t>
        </is>
      </c>
      <c r="B67" s="21">
        <f>SUM(B53:B66)</f>
        <v/>
      </c>
      <c r="C67" s="19" t="n"/>
      <c r="D67" s="19" t="n"/>
      <c r="E67" s="19" t="n"/>
      <c r="F67" s="21">
        <f>SUM(F53:F66)</f>
        <v/>
      </c>
      <c r="G67" s="21">
        <f>SUM(G53:G66)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5" t="inlineStr">
        <is>
          <t>Sensitivity: ProWhey 5 lb gross margin %</t>
        </is>
      </c>
    </row>
    <row r="2">
      <c r="A2" t="inlineStr">
        <is>
          <t>Rows = ex-works change; columns = retail price change. Formula-driven; edit the base inputs on SKU Model.</t>
        </is>
      </c>
    </row>
    <row r="4">
      <c r="A4" t="inlineStr">
        <is>
          <t>Ex-works \ Retail</t>
        </is>
      </c>
      <c r="B4" s="27" t="n">
        <v>-0.15</v>
      </c>
      <c r="C4" s="27" t="n">
        <v>-0.1</v>
      </c>
      <c r="D4" s="27" t="n">
        <v>-0.05</v>
      </c>
      <c r="E4" s="27" t="n">
        <v>0</v>
      </c>
      <c r="F4" s="27" t="n">
        <v>0.05</v>
      </c>
      <c r="G4" s="27" t="n">
        <v>0.1</v>
      </c>
      <c r="H4" s="27" t="n">
        <v>0.15</v>
      </c>
    </row>
    <row r="5">
      <c r="A5" s="28" t="n">
        <v>-0.2</v>
      </c>
      <c r="B5" s="16">
        <f>((('SKU Model'!$F$5*(1+B$4))/(1+Assumptions!$B$8))*(1-Assumptions!$B$15)-(('SKU Model'!$D$5*(1+$A5)*Assumptions!$B$5)+'SKU Model'!$C$5*Assumptions!$B$9*Assumptions!$B$6+('SKU Model'!$D$5*(1+$A5)*Assumptions!$B$5)*Assumptions!$B$10+(('SKU Model'!$D$5*(1+$A5)*Assumptions!$B$5)+('SKU Model'!$D$5*(1+$A5)*Assumptions!$B$5)*Assumptions!$B$10)*Assumptions!$B$7+(Assumptions!$B$11+Assumptions!$B$12+Assumptions!$B$13)/'SKU Model'!$H$5))/((('SKU Model'!$F$5*(1+B$4))/(1+Assumptions!$B$8))*(1-Assumptions!$B$15))</f>
        <v/>
      </c>
      <c r="C5" s="16">
        <f>((('SKU Model'!$F$5*(1+C$4))/(1+Assumptions!$B$8))*(1-Assumptions!$B$15)-(('SKU Model'!$D$5*(1+$A5)*Assumptions!$B$5)+'SKU Model'!$C$5*Assumptions!$B$9*Assumptions!$B$6+('SKU Model'!$D$5*(1+$A5)*Assumptions!$B$5)*Assumptions!$B$10+(('SKU Model'!$D$5*(1+$A5)*Assumptions!$B$5)+('SKU Model'!$D$5*(1+$A5)*Assumptions!$B$5)*Assumptions!$B$10)*Assumptions!$B$7+(Assumptions!$B$11+Assumptions!$B$12+Assumptions!$B$13)/'SKU Model'!$H$5))/((('SKU Model'!$F$5*(1+C$4))/(1+Assumptions!$B$8))*(1-Assumptions!$B$15))</f>
        <v/>
      </c>
      <c r="D5" s="16">
        <f>((('SKU Model'!$F$5*(1+D$4))/(1+Assumptions!$B$8))*(1-Assumptions!$B$15)-(('SKU Model'!$D$5*(1+$A5)*Assumptions!$B$5)+'SKU Model'!$C$5*Assumptions!$B$9*Assumptions!$B$6+('SKU Model'!$D$5*(1+$A5)*Assumptions!$B$5)*Assumptions!$B$10+(('SKU Model'!$D$5*(1+$A5)*Assumptions!$B$5)+('SKU Model'!$D$5*(1+$A5)*Assumptions!$B$5)*Assumptions!$B$10)*Assumptions!$B$7+(Assumptions!$B$11+Assumptions!$B$12+Assumptions!$B$13)/'SKU Model'!$H$5))/((('SKU Model'!$F$5*(1+D$4))/(1+Assumptions!$B$8))*(1-Assumptions!$B$15))</f>
        <v/>
      </c>
      <c r="E5" s="16">
        <f>((('SKU Model'!$F$5*(1+E$4))/(1+Assumptions!$B$8))*(1-Assumptions!$B$15)-(('SKU Model'!$D$5*(1+$A5)*Assumptions!$B$5)+'SKU Model'!$C$5*Assumptions!$B$9*Assumptions!$B$6+('SKU Model'!$D$5*(1+$A5)*Assumptions!$B$5)*Assumptions!$B$10+(('SKU Model'!$D$5*(1+$A5)*Assumptions!$B$5)+('SKU Model'!$D$5*(1+$A5)*Assumptions!$B$5)*Assumptions!$B$10)*Assumptions!$B$7+(Assumptions!$B$11+Assumptions!$B$12+Assumptions!$B$13)/'SKU Model'!$H$5))/((('SKU Model'!$F$5*(1+E$4))/(1+Assumptions!$B$8))*(1-Assumptions!$B$15))</f>
        <v/>
      </c>
      <c r="F5" s="16">
        <f>((('SKU Model'!$F$5*(1+F$4))/(1+Assumptions!$B$8))*(1-Assumptions!$B$15)-(('SKU Model'!$D$5*(1+$A5)*Assumptions!$B$5)+'SKU Model'!$C$5*Assumptions!$B$9*Assumptions!$B$6+('SKU Model'!$D$5*(1+$A5)*Assumptions!$B$5)*Assumptions!$B$10+(('SKU Model'!$D$5*(1+$A5)*Assumptions!$B$5)+('SKU Model'!$D$5*(1+$A5)*Assumptions!$B$5)*Assumptions!$B$10)*Assumptions!$B$7+(Assumptions!$B$11+Assumptions!$B$12+Assumptions!$B$13)/'SKU Model'!$H$5))/((('SKU Model'!$F$5*(1+F$4))/(1+Assumptions!$B$8))*(1-Assumptions!$B$15))</f>
        <v/>
      </c>
      <c r="G5" s="16">
        <f>((('SKU Model'!$F$5*(1+G$4))/(1+Assumptions!$B$8))*(1-Assumptions!$B$15)-(('SKU Model'!$D$5*(1+$A5)*Assumptions!$B$5)+'SKU Model'!$C$5*Assumptions!$B$9*Assumptions!$B$6+('SKU Model'!$D$5*(1+$A5)*Assumptions!$B$5)*Assumptions!$B$10+(('SKU Model'!$D$5*(1+$A5)*Assumptions!$B$5)+('SKU Model'!$D$5*(1+$A5)*Assumptions!$B$5)*Assumptions!$B$10)*Assumptions!$B$7+(Assumptions!$B$11+Assumptions!$B$12+Assumptions!$B$13)/'SKU Model'!$H$5))/((('SKU Model'!$F$5*(1+G$4))/(1+Assumptions!$B$8))*(1-Assumptions!$B$15))</f>
        <v/>
      </c>
      <c r="H5" s="16">
        <f>((('SKU Model'!$F$5*(1+H$4))/(1+Assumptions!$B$8))*(1-Assumptions!$B$15)-(('SKU Model'!$D$5*(1+$A5)*Assumptions!$B$5)+'SKU Model'!$C$5*Assumptions!$B$9*Assumptions!$B$6+('SKU Model'!$D$5*(1+$A5)*Assumptions!$B$5)*Assumptions!$B$10+(('SKU Model'!$D$5*(1+$A5)*Assumptions!$B$5)+('SKU Model'!$D$5*(1+$A5)*Assumptions!$B$5)*Assumptions!$B$10)*Assumptions!$B$7+(Assumptions!$B$11+Assumptions!$B$12+Assumptions!$B$13)/'SKU Model'!$H$5))/((('SKU Model'!$F$5*(1+H$4))/(1+Assumptions!$B$8))*(1-Assumptions!$B$15))</f>
        <v/>
      </c>
    </row>
    <row r="6">
      <c r="A6" s="28" t="n">
        <v>-0.1</v>
      </c>
      <c r="B6" s="16">
        <f>((('SKU Model'!$F$5*(1+B$4))/(1+Assumptions!$B$8))*(1-Assumptions!$B$15)-(('SKU Model'!$D$5*(1+$A6)*Assumptions!$B$5)+'SKU Model'!$C$5*Assumptions!$B$9*Assumptions!$B$6+('SKU Model'!$D$5*(1+$A6)*Assumptions!$B$5)*Assumptions!$B$10+(('SKU Model'!$D$5*(1+$A6)*Assumptions!$B$5)+('SKU Model'!$D$5*(1+$A6)*Assumptions!$B$5)*Assumptions!$B$10)*Assumptions!$B$7+(Assumptions!$B$11+Assumptions!$B$12+Assumptions!$B$13)/'SKU Model'!$H$5))/((('SKU Model'!$F$5*(1+B$4))/(1+Assumptions!$B$8))*(1-Assumptions!$B$15))</f>
        <v/>
      </c>
      <c r="C6" s="16">
        <f>((('SKU Model'!$F$5*(1+C$4))/(1+Assumptions!$B$8))*(1-Assumptions!$B$15)-(('SKU Model'!$D$5*(1+$A6)*Assumptions!$B$5)+'SKU Model'!$C$5*Assumptions!$B$9*Assumptions!$B$6+('SKU Model'!$D$5*(1+$A6)*Assumptions!$B$5)*Assumptions!$B$10+(('SKU Model'!$D$5*(1+$A6)*Assumptions!$B$5)+('SKU Model'!$D$5*(1+$A6)*Assumptions!$B$5)*Assumptions!$B$10)*Assumptions!$B$7+(Assumptions!$B$11+Assumptions!$B$12+Assumptions!$B$13)/'SKU Model'!$H$5))/((('SKU Model'!$F$5*(1+C$4))/(1+Assumptions!$B$8))*(1-Assumptions!$B$15))</f>
        <v/>
      </c>
      <c r="D6" s="16">
        <f>((('SKU Model'!$F$5*(1+D$4))/(1+Assumptions!$B$8))*(1-Assumptions!$B$15)-(('SKU Model'!$D$5*(1+$A6)*Assumptions!$B$5)+'SKU Model'!$C$5*Assumptions!$B$9*Assumptions!$B$6+('SKU Model'!$D$5*(1+$A6)*Assumptions!$B$5)*Assumptions!$B$10+(('SKU Model'!$D$5*(1+$A6)*Assumptions!$B$5)+('SKU Model'!$D$5*(1+$A6)*Assumptions!$B$5)*Assumptions!$B$10)*Assumptions!$B$7+(Assumptions!$B$11+Assumptions!$B$12+Assumptions!$B$13)/'SKU Model'!$H$5))/((('SKU Model'!$F$5*(1+D$4))/(1+Assumptions!$B$8))*(1-Assumptions!$B$15))</f>
        <v/>
      </c>
      <c r="E6" s="16">
        <f>((('SKU Model'!$F$5*(1+E$4))/(1+Assumptions!$B$8))*(1-Assumptions!$B$15)-(('SKU Model'!$D$5*(1+$A6)*Assumptions!$B$5)+'SKU Model'!$C$5*Assumptions!$B$9*Assumptions!$B$6+('SKU Model'!$D$5*(1+$A6)*Assumptions!$B$5)*Assumptions!$B$10+(('SKU Model'!$D$5*(1+$A6)*Assumptions!$B$5)+('SKU Model'!$D$5*(1+$A6)*Assumptions!$B$5)*Assumptions!$B$10)*Assumptions!$B$7+(Assumptions!$B$11+Assumptions!$B$12+Assumptions!$B$13)/'SKU Model'!$H$5))/((('SKU Model'!$F$5*(1+E$4))/(1+Assumptions!$B$8))*(1-Assumptions!$B$15))</f>
        <v/>
      </c>
      <c r="F6" s="16">
        <f>((('SKU Model'!$F$5*(1+F$4))/(1+Assumptions!$B$8))*(1-Assumptions!$B$15)-(('SKU Model'!$D$5*(1+$A6)*Assumptions!$B$5)+'SKU Model'!$C$5*Assumptions!$B$9*Assumptions!$B$6+('SKU Model'!$D$5*(1+$A6)*Assumptions!$B$5)*Assumptions!$B$10+(('SKU Model'!$D$5*(1+$A6)*Assumptions!$B$5)+('SKU Model'!$D$5*(1+$A6)*Assumptions!$B$5)*Assumptions!$B$10)*Assumptions!$B$7+(Assumptions!$B$11+Assumptions!$B$12+Assumptions!$B$13)/'SKU Model'!$H$5))/((('SKU Model'!$F$5*(1+F$4))/(1+Assumptions!$B$8))*(1-Assumptions!$B$15))</f>
        <v/>
      </c>
      <c r="G6" s="16">
        <f>((('SKU Model'!$F$5*(1+G$4))/(1+Assumptions!$B$8))*(1-Assumptions!$B$15)-(('SKU Model'!$D$5*(1+$A6)*Assumptions!$B$5)+'SKU Model'!$C$5*Assumptions!$B$9*Assumptions!$B$6+('SKU Model'!$D$5*(1+$A6)*Assumptions!$B$5)*Assumptions!$B$10+(('SKU Model'!$D$5*(1+$A6)*Assumptions!$B$5)+('SKU Model'!$D$5*(1+$A6)*Assumptions!$B$5)*Assumptions!$B$10)*Assumptions!$B$7+(Assumptions!$B$11+Assumptions!$B$12+Assumptions!$B$13)/'SKU Model'!$H$5))/((('SKU Model'!$F$5*(1+G$4))/(1+Assumptions!$B$8))*(1-Assumptions!$B$15))</f>
        <v/>
      </c>
      <c r="H6" s="16">
        <f>((('SKU Model'!$F$5*(1+H$4))/(1+Assumptions!$B$8))*(1-Assumptions!$B$15)-(('SKU Model'!$D$5*(1+$A6)*Assumptions!$B$5)+'SKU Model'!$C$5*Assumptions!$B$9*Assumptions!$B$6+('SKU Model'!$D$5*(1+$A6)*Assumptions!$B$5)*Assumptions!$B$10+(('SKU Model'!$D$5*(1+$A6)*Assumptions!$B$5)+('SKU Model'!$D$5*(1+$A6)*Assumptions!$B$5)*Assumptions!$B$10)*Assumptions!$B$7+(Assumptions!$B$11+Assumptions!$B$12+Assumptions!$B$13)/'SKU Model'!$H$5))/((('SKU Model'!$F$5*(1+H$4))/(1+Assumptions!$B$8))*(1-Assumptions!$B$15))</f>
        <v/>
      </c>
    </row>
    <row r="7">
      <c r="A7" s="28" t="n">
        <v>0</v>
      </c>
      <c r="B7" s="16">
        <f>((('SKU Model'!$F$5*(1+B$4))/(1+Assumptions!$B$8))*(1-Assumptions!$B$15)-(('SKU Model'!$D$5*(1+$A7)*Assumptions!$B$5)+'SKU Model'!$C$5*Assumptions!$B$9*Assumptions!$B$6+('SKU Model'!$D$5*(1+$A7)*Assumptions!$B$5)*Assumptions!$B$10+(('SKU Model'!$D$5*(1+$A7)*Assumptions!$B$5)+('SKU Model'!$D$5*(1+$A7)*Assumptions!$B$5)*Assumptions!$B$10)*Assumptions!$B$7+(Assumptions!$B$11+Assumptions!$B$12+Assumptions!$B$13)/'SKU Model'!$H$5))/((('SKU Model'!$F$5*(1+B$4))/(1+Assumptions!$B$8))*(1-Assumptions!$B$15))</f>
        <v/>
      </c>
      <c r="C7" s="16">
        <f>((('SKU Model'!$F$5*(1+C$4))/(1+Assumptions!$B$8))*(1-Assumptions!$B$15)-(('SKU Model'!$D$5*(1+$A7)*Assumptions!$B$5)+'SKU Model'!$C$5*Assumptions!$B$9*Assumptions!$B$6+('SKU Model'!$D$5*(1+$A7)*Assumptions!$B$5)*Assumptions!$B$10+(('SKU Model'!$D$5*(1+$A7)*Assumptions!$B$5)+('SKU Model'!$D$5*(1+$A7)*Assumptions!$B$5)*Assumptions!$B$10)*Assumptions!$B$7+(Assumptions!$B$11+Assumptions!$B$12+Assumptions!$B$13)/'SKU Model'!$H$5))/((('SKU Model'!$F$5*(1+C$4))/(1+Assumptions!$B$8))*(1-Assumptions!$B$15))</f>
        <v/>
      </c>
      <c r="D7" s="16">
        <f>((('SKU Model'!$F$5*(1+D$4))/(1+Assumptions!$B$8))*(1-Assumptions!$B$15)-(('SKU Model'!$D$5*(1+$A7)*Assumptions!$B$5)+'SKU Model'!$C$5*Assumptions!$B$9*Assumptions!$B$6+('SKU Model'!$D$5*(1+$A7)*Assumptions!$B$5)*Assumptions!$B$10+(('SKU Model'!$D$5*(1+$A7)*Assumptions!$B$5)+('SKU Model'!$D$5*(1+$A7)*Assumptions!$B$5)*Assumptions!$B$10)*Assumptions!$B$7+(Assumptions!$B$11+Assumptions!$B$12+Assumptions!$B$13)/'SKU Model'!$H$5))/((('SKU Model'!$F$5*(1+D$4))/(1+Assumptions!$B$8))*(1-Assumptions!$B$15))</f>
        <v/>
      </c>
      <c r="E7" s="16">
        <f>((('SKU Model'!$F$5*(1+E$4))/(1+Assumptions!$B$8))*(1-Assumptions!$B$15)-(('SKU Model'!$D$5*(1+$A7)*Assumptions!$B$5)+'SKU Model'!$C$5*Assumptions!$B$9*Assumptions!$B$6+('SKU Model'!$D$5*(1+$A7)*Assumptions!$B$5)*Assumptions!$B$10+(('SKU Model'!$D$5*(1+$A7)*Assumptions!$B$5)+('SKU Model'!$D$5*(1+$A7)*Assumptions!$B$5)*Assumptions!$B$10)*Assumptions!$B$7+(Assumptions!$B$11+Assumptions!$B$12+Assumptions!$B$13)/'SKU Model'!$H$5))/((('SKU Model'!$F$5*(1+E$4))/(1+Assumptions!$B$8))*(1-Assumptions!$B$15))</f>
        <v/>
      </c>
      <c r="F7" s="16">
        <f>((('SKU Model'!$F$5*(1+F$4))/(1+Assumptions!$B$8))*(1-Assumptions!$B$15)-(('SKU Model'!$D$5*(1+$A7)*Assumptions!$B$5)+'SKU Model'!$C$5*Assumptions!$B$9*Assumptions!$B$6+('SKU Model'!$D$5*(1+$A7)*Assumptions!$B$5)*Assumptions!$B$10+(('SKU Model'!$D$5*(1+$A7)*Assumptions!$B$5)+('SKU Model'!$D$5*(1+$A7)*Assumptions!$B$5)*Assumptions!$B$10)*Assumptions!$B$7+(Assumptions!$B$11+Assumptions!$B$12+Assumptions!$B$13)/'SKU Model'!$H$5))/((('SKU Model'!$F$5*(1+F$4))/(1+Assumptions!$B$8))*(1-Assumptions!$B$15))</f>
        <v/>
      </c>
      <c r="G7" s="16">
        <f>((('SKU Model'!$F$5*(1+G$4))/(1+Assumptions!$B$8))*(1-Assumptions!$B$15)-(('SKU Model'!$D$5*(1+$A7)*Assumptions!$B$5)+'SKU Model'!$C$5*Assumptions!$B$9*Assumptions!$B$6+('SKU Model'!$D$5*(1+$A7)*Assumptions!$B$5)*Assumptions!$B$10+(('SKU Model'!$D$5*(1+$A7)*Assumptions!$B$5)+('SKU Model'!$D$5*(1+$A7)*Assumptions!$B$5)*Assumptions!$B$10)*Assumptions!$B$7+(Assumptions!$B$11+Assumptions!$B$12+Assumptions!$B$13)/'SKU Model'!$H$5))/((('SKU Model'!$F$5*(1+G$4))/(1+Assumptions!$B$8))*(1-Assumptions!$B$15))</f>
        <v/>
      </c>
      <c r="H7" s="16">
        <f>((('SKU Model'!$F$5*(1+H$4))/(1+Assumptions!$B$8))*(1-Assumptions!$B$15)-(('SKU Model'!$D$5*(1+$A7)*Assumptions!$B$5)+'SKU Model'!$C$5*Assumptions!$B$9*Assumptions!$B$6+('SKU Model'!$D$5*(1+$A7)*Assumptions!$B$5)*Assumptions!$B$10+(('SKU Model'!$D$5*(1+$A7)*Assumptions!$B$5)+('SKU Model'!$D$5*(1+$A7)*Assumptions!$B$5)*Assumptions!$B$10)*Assumptions!$B$7+(Assumptions!$B$11+Assumptions!$B$12+Assumptions!$B$13)/'SKU Model'!$H$5))/((('SKU Model'!$F$5*(1+H$4))/(1+Assumptions!$B$8))*(1-Assumptions!$B$15))</f>
        <v/>
      </c>
    </row>
    <row r="8">
      <c r="A8" s="28" t="n">
        <v>0.1</v>
      </c>
      <c r="B8" s="16">
        <f>((('SKU Model'!$F$5*(1+B$4))/(1+Assumptions!$B$8))*(1-Assumptions!$B$15)-(('SKU Model'!$D$5*(1+$A8)*Assumptions!$B$5)+'SKU Model'!$C$5*Assumptions!$B$9*Assumptions!$B$6+('SKU Model'!$D$5*(1+$A8)*Assumptions!$B$5)*Assumptions!$B$10+(('SKU Model'!$D$5*(1+$A8)*Assumptions!$B$5)+('SKU Model'!$D$5*(1+$A8)*Assumptions!$B$5)*Assumptions!$B$10)*Assumptions!$B$7+(Assumptions!$B$11+Assumptions!$B$12+Assumptions!$B$13)/'SKU Model'!$H$5))/((('SKU Model'!$F$5*(1+B$4))/(1+Assumptions!$B$8))*(1-Assumptions!$B$15))</f>
        <v/>
      </c>
      <c r="C8" s="16">
        <f>((('SKU Model'!$F$5*(1+C$4))/(1+Assumptions!$B$8))*(1-Assumptions!$B$15)-(('SKU Model'!$D$5*(1+$A8)*Assumptions!$B$5)+'SKU Model'!$C$5*Assumptions!$B$9*Assumptions!$B$6+('SKU Model'!$D$5*(1+$A8)*Assumptions!$B$5)*Assumptions!$B$10+(('SKU Model'!$D$5*(1+$A8)*Assumptions!$B$5)+('SKU Model'!$D$5*(1+$A8)*Assumptions!$B$5)*Assumptions!$B$10)*Assumptions!$B$7+(Assumptions!$B$11+Assumptions!$B$12+Assumptions!$B$13)/'SKU Model'!$H$5))/((('SKU Model'!$F$5*(1+C$4))/(1+Assumptions!$B$8))*(1-Assumptions!$B$15))</f>
        <v/>
      </c>
      <c r="D8" s="16">
        <f>((('SKU Model'!$F$5*(1+D$4))/(1+Assumptions!$B$8))*(1-Assumptions!$B$15)-(('SKU Model'!$D$5*(1+$A8)*Assumptions!$B$5)+'SKU Model'!$C$5*Assumptions!$B$9*Assumptions!$B$6+('SKU Model'!$D$5*(1+$A8)*Assumptions!$B$5)*Assumptions!$B$10+(('SKU Model'!$D$5*(1+$A8)*Assumptions!$B$5)+('SKU Model'!$D$5*(1+$A8)*Assumptions!$B$5)*Assumptions!$B$10)*Assumptions!$B$7+(Assumptions!$B$11+Assumptions!$B$12+Assumptions!$B$13)/'SKU Model'!$H$5))/((('SKU Model'!$F$5*(1+D$4))/(1+Assumptions!$B$8))*(1-Assumptions!$B$15))</f>
        <v/>
      </c>
      <c r="E8" s="16">
        <f>((('SKU Model'!$F$5*(1+E$4))/(1+Assumptions!$B$8))*(1-Assumptions!$B$15)-(('SKU Model'!$D$5*(1+$A8)*Assumptions!$B$5)+'SKU Model'!$C$5*Assumptions!$B$9*Assumptions!$B$6+('SKU Model'!$D$5*(1+$A8)*Assumptions!$B$5)*Assumptions!$B$10+(('SKU Model'!$D$5*(1+$A8)*Assumptions!$B$5)+('SKU Model'!$D$5*(1+$A8)*Assumptions!$B$5)*Assumptions!$B$10)*Assumptions!$B$7+(Assumptions!$B$11+Assumptions!$B$12+Assumptions!$B$13)/'SKU Model'!$H$5))/((('SKU Model'!$F$5*(1+E$4))/(1+Assumptions!$B$8))*(1-Assumptions!$B$15))</f>
        <v/>
      </c>
      <c r="F8" s="16">
        <f>((('SKU Model'!$F$5*(1+F$4))/(1+Assumptions!$B$8))*(1-Assumptions!$B$15)-(('SKU Model'!$D$5*(1+$A8)*Assumptions!$B$5)+'SKU Model'!$C$5*Assumptions!$B$9*Assumptions!$B$6+('SKU Model'!$D$5*(1+$A8)*Assumptions!$B$5)*Assumptions!$B$10+(('SKU Model'!$D$5*(1+$A8)*Assumptions!$B$5)+('SKU Model'!$D$5*(1+$A8)*Assumptions!$B$5)*Assumptions!$B$10)*Assumptions!$B$7+(Assumptions!$B$11+Assumptions!$B$12+Assumptions!$B$13)/'SKU Model'!$H$5))/((('SKU Model'!$F$5*(1+F$4))/(1+Assumptions!$B$8))*(1-Assumptions!$B$15))</f>
        <v/>
      </c>
      <c r="G8" s="16">
        <f>((('SKU Model'!$F$5*(1+G$4))/(1+Assumptions!$B$8))*(1-Assumptions!$B$15)-(('SKU Model'!$D$5*(1+$A8)*Assumptions!$B$5)+'SKU Model'!$C$5*Assumptions!$B$9*Assumptions!$B$6+('SKU Model'!$D$5*(1+$A8)*Assumptions!$B$5)*Assumptions!$B$10+(('SKU Model'!$D$5*(1+$A8)*Assumptions!$B$5)+('SKU Model'!$D$5*(1+$A8)*Assumptions!$B$5)*Assumptions!$B$10)*Assumptions!$B$7+(Assumptions!$B$11+Assumptions!$B$12+Assumptions!$B$13)/'SKU Model'!$H$5))/((('SKU Model'!$F$5*(1+G$4))/(1+Assumptions!$B$8))*(1-Assumptions!$B$15))</f>
        <v/>
      </c>
      <c r="H8" s="16">
        <f>((('SKU Model'!$F$5*(1+H$4))/(1+Assumptions!$B$8))*(1-Assumptions!$B$15)-(('SKU Model'!$D$5*(1+$A8)*Assumptions!$B$5)+'SKU Model'!$C$5*Assumptions!$B$9*Assumptions!$B$6+('SKU Model'!$D$5*(1+$A8)*Assumptions!$B$5)*Assumptions!$B$10+(('SKU Model'!$D$5*(1+$A8)*Assumptions!$B$5)+('SKU Model'!$D$5*(1+$A8)*Assumptions!$B$5)*Assumptions!$B$10)*Assumptions!$B$7+(Assumptions!$B$11+Assumptions!$B$12+Assumptions!$B$13)/'SKU Model'!$H$5))/((('SKU Model'!$F$5*(1+H$4))/(1+Assumptions!$B$8))*(1-Assumptions!$B$15))</f>
        <v/>
      </c>
    </row>
    <row r="9">
      <c r="A9" s="28" t="n">
        <v>0.2</v>
      </c>
      <c r="B9" s="16">
        <f>((('SKU Model'!$F$5*(1+B$4))/(1+Assumptions!$B$8))*(1-Assumptions!$B$15)-(('SKU Model'!$D$5*(1+$A9)*Assumptions!$B$5)+'SKU Model'!$C$5*Assumptions!$B$9*Assumptions!$B$6+('SKU Model'!$D$5*(1+$A9)*Assumptions!$B$5)*Assumptions!$B$10+(('SKU Model'!$D$5*(1+$A9)*Assumptions!$B$5)+('SKU Model'!$D$5*(1+$A9)*Assumptions!$B$5)*Assumptions!$B$10)*Assumptions!$B$7+(Assumptions!$B$11+Assumptions!$B$12+Assumptions!$B$13)/'SKU Model'!$H$5))/((('SKU Model'!$F$5*(1+B$4))/(1+Assumptions!$B$8))*(1-Assumptions!$B$15))</f>
        <v/>
      </c>
      <c r="C9" s="16">
        <f>((('SKU Model'!$F$5*(1+C$4))/(1+Assumptions!$B$8))*(1-Assumptions!$B$15)-(('SKU Model'!$D$5*(1+$A9)*Assumptions!$B$5)+'SKU Model'!$C$5*Assumptions!$B$9*Assumptions!$B$6+('SKU Model'!$D$5*(1+$A9)*Assumptions!$B$5)*Assumptions!$B$10+(('SKU Model'!$D$5*(1+$A9)*Assumptions!$B$5)+('SKU Model'!$D$5*(1+$A9)*Assumptions!$B$5)*Assumptions!$B$10)*Assumptions!$B$7+(Assumptions!$B$11+Assumptions!$B$12+Assumptions!$B$13)/'SKU Model'!$H$5))/((('SKU Model'!$F$5*(1+C$4))/(1+Assumptions!$B$8))*(1-Assumptions!$B$15))</f>
        <v/>
      </c>
      <c r="D9" s="16">
        <f>((('SKU Model'!$F$5*(1+D$4))/(1+Assumptions!$B$8))*(1-Assumptions!$B$15)-(('SKU Model'!$D$5*(1+$A9)*Assumptions!$B$5)+'SKU Model'!$C$5*Assumptions!$B$9*Assumptions!$B$6+('SKU Model'!$D$5*(1+$A9)*Assumptions!$B$5)*Assumptions!$B$10+(('SKU Model'!$D$5*(1+$A9)*Assumptions!$B$5)+('SKU Model'!$D$5*(1+$A9)*Assumptions!$B$5)*Assumptions!$B$10)*Assumptions!$B$7+(Assumptions!$B$11+Assumptions!$B$12+Assumptions!$B$13)/'SKU Model'!$H$5))/((('SKU Model'!$F$5*(1+D$4))/(1+Assumptions!$B$8))*(1-Assumptions!$B$15))</f>
        <v/>
      </c>
      <c r="E9" s="16">
        <f>((('SKU Model'!$F$5*(1+E$4))/(1+Assumptions!$B$8))*(1-Assumptions!$B$15)-(('SKU Model'!$D$5*(1+$A9)*Assumptions!$B$5)+'SKU Model'!$C$5*Assumptions!$B$9*Assumptions!$B$6+('SKU Model'!$D$5*(1+$A9)*Assumptions!$B$5)*Assumptions!$B$10+(('SKU Model'!$D$5*(1+$A9)*Assumptions!$B$5)+('SKU Model'!$D$5*(1+$A9)*Assumptions!$B$5)*Assumptions!$B$10)*Assumptions!$B$7+(Assumptions!$B$11+Assumptions!$B$12+Assumptions!$B$13)/'SKU Model'!$H$5))/((('SKU Model'!$F$5*(1+E$4))/(1+Assumptions!$B$8))*(1-Assumptions!$B$15))</f>
        <v/>
      </c>
      <c r="F9" s="16">
        <f>((('SKU Model'!$F$5*(1+F$4))/(1+Assumptions!$B$8))*(1-Assumptions!$B$15)-(('SKU Model'!$D$5*(1+$A9)*Assumptions!$B$5)+'SKU Model'!$C$5*Assumptions!$B$9*Assumptions!$B$6+('SKU Model'!$D$5*(1+$A9)*Assumptions!$B$5)*Assumptions!$B$10+(('SKU Model'!$D$5*(1+$A9)*Assumptions!$B$5)+('SKU Model'!$D$5*(1+$A9)*Assumptions!$B$5)*Assumptions!$B$10)*Assumptions!$B$7+(Assumptions!$B$11+Assumptions!$B$12+Assumptions!$B$13)/'SKU Model'!$H$5))/((('SKU Model'!$F$5*(1+F$4))/(1+Assumptions!$B$8))*(1-Assumptions!$B$15))</f>
        <v/>
      </c>
      <c r="G9" s="16">
        <f>((('SKU Model'!$F$5*(1+G$4))/(1+Assumptions!$B$8))*(1-Assumptions!$B$15)-(('SKU Model'!$D$5*(1+$A9)*Assumptions!$B$5)+'SKU Model'!$C$5*Assumptions!$B$9*Assumptions!$B$6+('SKU Model'!$D$5*(1+$A9)*Assumptions!$B$5)*Assumptions!$B$10+(('SKU Model'!$D$5*(1+$A9)*Assumptions!$B$5)+('SKU Model'!$D$5*(1+$A9)*Assumptions!$B$5)*Assumptions!$B$10)*Assumptions!$B$7+(Assumptions!$B$11+Assumptions!$B$12+Assumptions!$B$13)/'SKU Model'!$H$5))/((('SKU Model'!$F$5*(1+G$4))/(1+Assumptions!$B$8))*(1-Assumptions!$B$15))</f>
        <v/>
      </c>
      <c r="H9" s="16">
        <f>((('SKU Model'!$F$5*(1+H$4))/(1+Assumptions!$B$8))*(1-Assumptions!$B$15)-(('SKU Model'!$D$5*(1+$A9)*Assumptions!$B$5)+'SKU Model'!$C$5*Assumptions!$B$9*Assumptions!$B$6+('SKU Model'!$D$5*(1+$A9)*Assumptions!$B$5)*Assumptions!$B$10+(('SKU Model'!$D$5*(1+$A9)*Assumptions!$B$5)+('SKU Model'!$D$5*(1+$A9)*Assumptions!$B$5)*Assumptions!$B$10)*Assumptions!$B$7+(Assumptions!$B$11+Assumptions!$B$12+Assumptions!$B$13)/'SKU Model'!$H$5))/((('SKU Model'!$F$5*(1+H$4))/(1+Assumptions!$B$8))*(1-Assumptions!$B$15))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32" customWidth="1" min="3" max="3"/>
    <col width="14" customWidth="1" min="4" max="4"/>
    <col width="14" customWidth="1" min="5" max="5"/>
    <col width="15" customWidth="1" min="6" max="6"/>
    <col width="9" customWidth="1" min="7" max="7"/>
    <col width="55" customWidth="1" min="8" max="8"/>
  </cols>
  <sheetData>
    <row r="1">
      <c r="A1" s="5" t="inlineStr">
        <is>
          <t>Recommended wave-1 portfolio (see 06_Go_To_Market_and_Risk.md)</t>
        </is>
      </c>
    </row>
    <row r="3">
      <c r="A3" t="inlineStr">
        <is>
          <t>Wave</t>
        </is>
      </c>
      <c r="B3" t="inlineStr">
        <is>
          <t>SKU</t>
        </is>
      </c>
      <c r="C3" t="inlineStr">
        <is>
          <t>Role</t>
        </is>
      </c>
      <c r="D3" t="inlineStr">
        <is>
          <t>Annual units (base)</t>
        </is>
      </c>
      <c r="E3" t="inlineStr">
        <is>
          <t>Revenue SAR</t>
        </is>
      </c>
      <c r="F3" t="inlineStr">
        <is>
          <t>Gross profit SAR</t>
        </is>
      </c>
      <c r="G3" t="inlineStr">
        <is>
          <t>GM %</t>
        </is>
      </c>
      <c r="H3" t="inlineStr">
        <is>
          <t>Condition before PO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</row>
    <row r="5">
      <c r="A5" s="29" t="inlineStr">
        <is>
          <t>1</t>
        </is>
      </c>
      <c r="B5" s="29" t="inlineStr">
        <is>
          <t>NBP-PW-227</t>
        </is>
      </c>
      <c r="C5" s="29" t="inlineStr">
        <is>
          <t>Core whey volume driver</t>
        </is>
      </c>
      <c r="D5" s="29" t="n">
        <v>3000</v>
      </c>
      <c r="E5" s="30">
        <f>'SKU Model'!Y5</f>
        <v/>
      </c>
      <c r="F5" s="30">
        <f>'SKU Model'!Z5</f>
        <v/>
      </c>
      <c r="G5" s="31">
        <f>'SKU Model'!W5</f>
        <v/>
      </c>
      <c r="H5" s="29" t="inlineStr">
        <is>
          <t>Resolve duplicate NPN; independent protein test</t>
        </is>
      </c>
    </row>
    <row r="6">
      <c r="A6" s="29" t="inlineStr">
        <is>
          <t>1</t>
        </is>
      </c>
      <c r="B6" s="29" t="inlineStr">
        <is>
          <t>NBP-CRE-400</t>
        </is>
      </c>
      <c r="C6" s="29" t="inlineStr">
        <is>
          <t>High-velocity, simple registration</t>
        </is>
      </c>
      <c r="D6" s="29" t="n">
        <v>4000</v>
      </c>
      <c r="E6" s="30">
        <f>'SKU Model'!Y10</f>
        <v/>
      </c>
      <c r="F6" s="30">
        <f>'SKU Model'!Z10</f>
        <v/>
      </c>
      <c r="G6" s="31">
        <f>'SKU Model'!W10</f>
        <v/>
      </c>
      <c r="H6" s="29" t="inlineStr">
        <is>
          <t>5 g monohydrate verified; Arabic label</t>
        </is>
      </c>
    </row>
    <row r="7">
      <c r="A7" s="29" t="inlineStr">
        <is>
          <t>1</t>
        </is>
      </c>
      <c r="B7" s="29" t="inlineStr">
        <is>
          <t>NBP-EMG-227</t>
        </is>
      </c>
      <c r="C7" s="29" t="inlineStr">
        <is>
          <t>Mass gainer 5 lb (trial size)</t>
        </is>
      </c>
      <c r="D7" s="29" t="n">
        <v>1200</v>
      </c>
      <c r="E7" s="30">
        <f>'SKU Model'!Y8</f>
        <v/>
      </c>
      <c r="F7" s="30">
        <f>'SKU Model'!Z8</f>
        <v/>
      </c>
      <c r="G7" s="31">
        <f>'SKU Model'!W8</f>
        <v/>
      </c>
      <c r="H7" s="29" t="inlineStr">
        <is>
          <t>Reduce serving or split; sugar/serving review</t>
        </is>
      </c>
    </row>
    <row r="8">
      <c r="A8" s="29" t="inlineStr">
        <is>
          <t>1</t>
        </is>
      </c>
      <c r="B8" s="29" t="inlineStr">
        <is>
          <t>NBP-EMG-454</t>
        </is>
      </c>
      <c r="C8" s="29" t="inlineStr">
        <is>
          <t>Mass gainer 10 lb (value hero)</t>
        </is>
      </c>
      <c r="D8" s="29" t="n">
        <v>400</v>
      </c>
      <c r="E8" s="30">
        <f>'SKU Model'!Y9</f>
        <v/>
      </c>
      <c r="F8" s="30">
        <f>'SKU Model'!Z9</f>
        <v/>
      </c>
      <c r="G8" s="31">
        <f>'SKU Model'!W9</f>
        <v/>
      </c>
      <c r="H8" s="29" t="inlineStr">
        <is>
          <t>Same formula; remove wrong NPN; sugar review</t>
        </is>
      </c>
    </row>
    <row r="9">
      <c r="A9" s="29" t="inlineStr">
        <is>
          <t>1</t>
        </is>
      </c>
      <c r="B9" s="29" t="inlineStr">
        <is>
          <t>NBP-PRE-480</t>
        </is>
      </c>
      <c r="C9" s="29" t="inlineStr">
        <is>
          <t>Traffic driver, high margin</t>
        </is>
      </c>
      <c r="D9" s="29" t="n">
        <v>2000</v>
      </c>
      <c r="E9" s="30">
        <f>'SKU Model'!Y11</f>
        <v/>
      </c>
      <c r="F9" s="30">
        <f>'SKU Model'!Z11</f>
        <v/>
      </c>
      <c r="G9" s="31">
        <f>'SKU Model'!W11</f>
        <v/>
      </c>
      <c r="H9" s="29" t="inlineStr">
        <is>
          <t>Fix 6.47 g vs 5 g mass balance; caffeine warning</t>
        </is>
      </c>
    </row>
    <row r="10">
      <c r="A10" s="29" t="inlineStr">
        <is>
          <t>2</t>
        </is>
      </c>
      <c r="B10" s="29" t="inlineStr">
        <is>
          <t>NBP-CAR-180</t>
        </is>
      </c>
      <c r="C10" s="29" t="inlineStr">
        <is>
          <t>Women/weight-management adjacent</t>
        </is>
      </c>
      <c r="D10" s="29" t="n">
        <v>1000</v>
      </c>
      <c r="E10" s="30">
        <f>'SKU Model'!Y14</f>
        <v/>
      </c>
      <c r="F10" s="30">
        <f>'SKU Model'!Z14</f>
        <v/>
      </c>
      <c r="G10" s="31">
        <f>'SKU Model'!W14</f>
        <v/>
      </c>
      <c r="H10" s="29" t="inlineStr">
        <is>
          <t>Correct copy-paste claim; halal capsule shell</t>
        </is>
      </c>
    </row>
    <row r="11">
      <c r="A11" s="29" t="inlineStr">
        <is>
          <t>2</t>
        </is>
      </c>
      <c r="B11" s="29" t="inlineStr">
        <is>
          <t>NBP-TRIM-454</t>
        </is>
      </c>
      <c r="C11" s="29" t="inlineStr">
        <is>
          <t>Female wellness/meal complement</t>
        </is>
      </c>
      <c r="D11" s="29" t="n">
        <v>800</v>
      </c>
      <c r="E11" s="30">
        <f>'SKU Model'!Y17</f>
        <v/>
      </c>
      <c r="F11" s="30">
        <f>'SKU Model'!Z17</f>
        <v/>
      </c>
      <c r="G11" s="31">
        <f>'SKU Model'!W17</f>
        <v/>
      </c>
      <c r="H11" s="29" t="inlineStr">
        <is>
          <t>Remove weight-loss claims; reposition</t>
        </is>
      </c>
    </row>
    <row r="12">
      <c r="A12" s="29" t="inlineStr">
        <is>
          <t>Hold</t>
        </is>
      </c>
      <c r="B12" s="29" t="inlineStr">
        <is>
          <t>NBP-ISOW-227</t>
        </is>
      </c>
      <c r="C12" s="29" t="inlineStr">
        <is>
          <t>Premium isolate</t>
        </is>
      </c>
      <c r="D12" s="29" t="n">
        <v>0</v>
      </c>
      <c r="E12" s="30">
        <f>'SKU Model'!Y6</f>
        <v/>
      </c>
      <c r="F12" s="30">
        <f>'SKU Model'!Z6</f>
        <v/>
      </c>
      <c r="G12" s="31">
        <f>'SKU Model'!W6</f>
        <v/>
      </c>
      <c r="H12" s="29" t="inlineStr">
        <is>
          <t>Fix 24 vs 22 g, ISO identity, NPN</t>
        </is>
      </c>
    </row>
    <row r="13">
      <c r="A13" s="29" t="inlineStr">
        <is>
          <t>Hold</t>
        </is>
      </c>
      <c r="B13" s="29" t="inlineStr">
        <is>
          <t>NBP-EISO-227</t>
        </is>
      </c>
      <c r="C13" s="29" t="inlineStr">
        <is>
          <t>Premium isolate</t>
        </is>
      </c>
      <c r="D13" s="29" t="n">
        <v>0</v>
      </c>
      <c r="E13" s="30">
        <f>'SKU Model'!Y7</f>
        <v/>
      </c>
      <c r="F13" s="30">
        <f>'SKU Model'!Z7</f>
        <v/>
      </c>
      <c r="G13" s="31">
        <f>'SKU Model'!W7</f>
        <v/>
      </c>
      <c r="H13" s="29" t="inlineStr">
        <is>
          <t>Publish full nutrition panel</t>
        </is>
      </c>
    </row>
    <row r="14">
      <c r="A14" s="29" t="inlineStr">
        <is>
          <t>Hold</t>
        </is>
      </c>
      <c r="B14" s="29" t="inlineStr">
        <is>
          <t>NBP-LIPO-90</t>
        </is>
      </c>
      <c r="C14" s="29" t="inlineStr">
        <is>
          <t>Slimming</t>
        </is>
      </c>
      <c r="D14" s="29" t="n">
        <v>0</v>
      </c>
      <c r="E14" s="30">
        <f>'SKU Model'!Y16</f>
        <v/>
      </c>
      <c r="F14" s="30">
        <f>'SKU Model'!Z16</f>
        <v/>
      </c>
      <c r="G14" s="31">
        <f>'SKU Model'!W16</f>
        <v/>
      </c>
      <c r="H14" s="29" t="inlineStr">
        <is>
          <t>Reformulate/relabel; claims</t>
        </is>
      </c>
    </row>
    <row r="15">
      <c r="A15" s="29" t="inlineStr">
        <is>
          <t>Hold</t>
        </is>
      </c>
      <c r="B15" s="29" t="inlineStr">
        <is>
          <t>NBP-PUMP-180</t>
        </is>
      </c>
      <c r="C15" s="29" t="inlineStr">
        <is>
          <t>Stimulant pump</t>
        </is>
      </c>
      <c r="D15" s="29" t="n">
        <v>0</v>
      </c>
      <c r="E15" s="30">
        <f>'SKU Model'!Y15</f>
        <v/>
      </c>
      <c r="F15" s="30">
        <f>'SKU Model'!Z15</f>
        <v/>
      </c>
      <c r="G15" s="31">
        <f>'SKU Model'!W15</f>
        <v/>
      </c>
      <c r="H15" s="29" t="inlineStr">
        <is>
          <t>Reformulate; salix/tribulus safety</t>
        </is>
      </c>
    </row>
    <row r="16">
      <c r="A16" s="29" t="inlineStr">
        <is>
          <t>Hold</t>
        </is>
      </c>
      <c r="B16" s="29" t="inlineStr">
        <is>
          <t>NBP-BCAA-180</t>
        </is>
      </c>
      <c r="C16" s="29" t="inlineStr">
        <is>
          <t>BCAA</t>
        </is>
      </c>
      <c r="D16" s="29" t="n">
        <v>0</v>
      </c>
      <c r="E16" s="30">
        <f>'SKU Model'!Y13</f>
        <v/>
      </c>
      <c r="F16" s="30">
        <f>'SKU Model'!Z13</f>
        <v/>
      </c>
      <c r="G16" s="31">
        <f>'SKU Model'!W13</f>
        <v/>
      </c>
      <c r="H16" s="29" t="inlineStr">
        <is>
          <t>Dose too low; poor value</t>
        </is>
      </c>
    </row>
    <row r="17">
      <c r="A17" s="29" t="inlineStr">
        <is>
          <t>Hold</t>
        </is>
      </c>
      <c r="B17" s="29" t="inlineStr">
        <is>
          <t>NBP-ARG-180</t>
        </is>
      </c>
      <c r="C17" s="29" t="inlineStr">
        <is>
          <t>Arginine</t>
        </is>
      </c>
      <c r="D17" s="29" t="n">
        <v>0</v>
      </c>
      <c r="E17" s="30">
        <f>'SKU Model'!Y12</f>
        <v/>
      </c>
      <c r="F17" s="30">
        <f>'SKU Model'!Z12</f>
        <v/>
      </c>
      <c r="G17" s="31">
        <f>'SKU Model'!W12</f>
        <v/>
      </c>
      <c r="H17" s="29" t="inlineStr">
        <is>
          <t>Claims; low dose</t>
        </is>
      </c>
    </row>
    <row r="18">
      <c r="A18" s="29" t="inlineStr">
        <is>
          <t>Pipeline</t>
        </is>
      </c>
      <c r="B18" s="29" t="inlineStr">
        <is>
          <t>NBP-PROMILK-30</t>
        </is>
      </c>
      <c r="C18" s="29" t="inlineStr">
        <is>
          <t>Milk protein sachet</t>
        </is>
      </c>
      <c r="D18" s="29" t="n">
        <v>0</v>
      </c>
      <c r="E18" s="30">
        <f>'SKU Model'!Y18</f>
        <v/>
      </c>
      <c r="F18" s="30">
        <f>'SKU Model'!Z18</f>
        <v/>
      </c>
      <c r="G18" s="31">
        <f>'SKU Model'!W18</f>
        <v/>
      </c>
      <c r="H18" s="29" t="inlineStr">
        <is>
          <t>Final panel, NPN-equivalent dossier, halal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selection activeCell="A1" sqref="A1"/>
    </sheetView>
  </sheetViews>
  <sheetFormatPr baseColWidth="8" defaultRowHeight="15"/>
  <cols>
    <col width="70" customWidth="1" min="1" max="1"/>
    <col width="110" customWidth="1" min="2" max="2"/>
  </cols>
  <sheetData>
    <row r="1">
      <c r="A1" s="5" t="inlineStr">
        <is>
          <t>Model source notes</t>
        </is>
      </c>
    </row>
    <row r="3">
      <c r="A3" s="6" t="inlineStr">
        <is>
          <t>Item</t>
        </is>
      </c>
      <c r="B3" s="6" t="inlineStr">
        <is>
          <t>URL</t>
        </is>
      </c>
    </row>
    <row r="4">
      <c r="A4" s="7" t="inlineStr">
        <is>
          <t>SFDA registration fee 5,000 SAR / 10 working days</t>
        </is>
      </c>
      <c r="B4" s="7" t="inlineStr">
        <is>
          <t>https://www.sfda.gov.sa/sites/default/files/2021-04/Registration%20Guide%20of%20Food%20Supplements%20and%20Energy%20Drinks.pdf</t>
        </is>
      </c>
    </row>
    <row r="5">
      <c r="A5" s="7" t="inlineStr">
        <is>
          <t>GCC tariff ≥5%, VAT 15%, excise on drinks not powders</t>
        </is>
      </c>
      <c r="B5" s="7" t="inlineStr">
        <is>
          <t>https://www.trade.gov/country-commercial-guides/saudi-arabia-import-tariffs</t>
        </is>
      </c>
    </row>
    <row r="6">
      <c r="A6" s="7" t="inlineStr">
        <is>
          <t>FX CAD/SAR 2.685091, USD/SAR 3.749996 (31 Oct 2026)</t>
        </is>
      </c>
      <c r="B6" s="7" t="inlineStr">
        <is>
          <t>https://open.er-api.com/v6/latest/CAD</t>
        </is>
      </c>
    </row>
    <row r="7">
      <c r="A7" s="7" t="inlineStr">
        <is>
          <t>Amazon.sa consumer prices (VAT-inclusive), accessed 31 Oct 2026</t>
        </is>
      </c>
      <c r="B7" s="7" t="inlineStr">
        <is>
          <t>https://www.amazon.sa/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2026-10-31T11:45:55Z</dcterms:created>
  <dcterms:modified xmlns:dcterms="http://purl.org/dc/terms/" xmlns:xsi="http://www.w3.org/2001/XMLSchema-instance" xsi:type="dcterms:W3CDTF">2026-10-31T11:45:56Z</dcterms:modified>
</cp:coreProperties>
</file>